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66925"/>
  <mc:AlternateContent xmlns:mc="http://schemas.openxmlformats.org/markup-compatibility/2006">
    <mc:Choice Requires="x15">
      <x15ac:absPath xmlns:x15ac="http://schemas.microsoft.com/office/spreadsheetml/2010/11/ac" url="C:\Users\ebsko\Desktop\Work\"/>
    </mc:Choice>
  </mc:AlternateContent>
  <xr:revisionPtr revIDLastSave="0" documentId="13_ncr:1_{12404ECC-2789-42D2-B4E7-3492930C5D47}" xr6:coauthVersionLast="33" xr6:coauthVersionMax="33" xr10:uidLastSave="{00000000-0000-0000-0000-000000000000}"/>
  <workbookProtection workbookAlgorithmName="SHA-512" workbookHashValue="6CTOkeI7Zs34xylV+Jd7VvDFSC6zI8JilY5HIfBWRKNxBfwKFCOgO0ycRV82iXPkgD8DssEb47qsOR0b5cBllg==" workbookSaltValue="6xyfemH2finYuCpJ9jCGOg==" workbookSpinCount="100000" lockStructure="1"/>
  <bookViews>
    <workbookView xWindow="0" yWindow="0" windowWidth="12600" windowHeight="5588" tabRatio="741" xr2:uid="{00000000-000D-0000-FFFF-FFFF00000000}"/>
  </bookViews>
  <sheets>
    <sheet name="Instructions" sheetId="7" r:id="rId1"/>
    <sheet name="General Information" sheetId="8" r:id="rId2"/>
    <sheet name="Submittal Checklist" sheetId="2" r:id="rId3"/>
    <sheet name="Proposed Design" sheetId="4" r:id="rId4"/>
    <sheet name="ECB Budget &amp; PRM Baseline" sheetId="6" r:id="rId5"/>
  </sheets>
  <definedNames>
    <definedName name="_Toc507256894" localSheetId="0">Instructions!$A$18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7" i="4" l="1"/>
  <c r="A108" i="4" s="1"/>
  <c r="F24" i="4" l="1"/>
  <c r="F101" i="4" l="1"/>
  <c r="F100" i="4"/>
  <c r="F99" i="4"/>
  <c r="F98" i="4"/>
  <c r="F97" i="4"/>
  <c r="F96" i="4"/>
  <c r="F95" i="4"/>
  <c r="F94" i="4"/>
  <c r="F93" i="4"/>
  <c r="F92" i="4"/>
  <c r="F91" i="4"/>
  <c r="F90" i="4"/>
  <c r="F89" i="4"/>
  <c r="F103" i="4"/>
  <c r="F102" i="4"/>
  <c r="F112" i="6"/>
  <c r="F111" i="6"/>
  <c r="F110" i="6"/>
  <c r="F109" i="6"/>
  <c r="F108" i="6"/>
  <c r="F107" i="6"/>
  <c r="F106" i="6"/>
  <c r="F105" i="6"/>
  <c r="F104" i="6"/>
  <c r="F103" i="6"/>
  <c r="F102" i="6"/>
  <c r="F101" i="6"/>
  <c r="F100" i="6"/>
  <c r="F99" i="6"/>
  <c r="F98" i="6"/>
  <c r="F79" i="4"/>
  <c r="F77" i="4"/>
  <c r="F76" i="4"/>
  <c r="F75" i="4"/>
  <c r="F74" i="4"/>
  <c r="F73" i="4"/>
  <c r="F72" i="4"/>
  <c r="F71" i="4"/>
  <c r="F70" i="4"/>
  <c r="F69" i="4"/>
  <c r="F68" i="4"/>
  <c r="F67" i="4"/>
  <c r="F66" i="4"/>
  <c r="F88" i="6"/>
  <c r="F86" i="6"/>
  <c r="F85" i="6"/>
  <c r="F84" i="6"/>
  <c r="F83" i="6"/>
  <c r="F82" i="6"/>
  <c r="F81" i="6"/>
  <c r="F80" i="6"/>
  <c r="F79" i="6"/>
  <c r="F78" i="6"/>
  <c r="F77" i="6"/>
  <c r="F76" i="6"/>
  <c r="F75" i="6"/>
  <c r="F60" i="6"/>
  <c r="F58" i="6"/>
  <c r="F49" i="4"/>
  <c r="F50" i="4"/>
  <c r="F59" i="6"/>
  <c r="F53" i="6"/>
  <c r="F52" i="6"/>
  <c r="F44" i="4"/>
  <c r="F47" i="6"/>
  <c r="F48" i="6"/>
  <c r="F46" i="6"/>
  <c r="F40" i="4"/>
  <c r="F42" i="6"/>
  <c r="F41" i="6"/>
  <c r="F36" i="4"/>
  <c r="F35" i="4"/>
  <c r="F40" i="6"/>
  <c r="F39" i="6"/>
  <c r="F34" i="4"/>
  <c r="F7" i="6"/>
  <c r="F32" i="6"/>
  <c r="F31" i="6"/>
  <c r="F30" i="6"/>
  <c r="F29" i="6"/>
  <c r="F33" i="6"/>
  <c r="F28" i="4"/>
  <c r="F27" i="4"/>
  <c r="F26" i="4"/>
  <c r="F25" i="4"/>
  <c r="F28" i="6"/>
  <c r="F13" i="6"/>
  <c r="F10" i="4"/>
  <c r="F6" i="6"/>
  <c r="F5" i="6"/>
  <c r="F4" i="6"/>
  <c r="F3" i="6"/>
  <c r="F6" i="4"/>
  <c r="F5" i="4"/>
  <c r="F4" i="4"/>
  <c r="F3" i="4"/>
  <c r="A10" i="4" l="1"/>
  <c r="A5" i="4"/>
  <c r="A6" i="4" s="1"/>
  <c r="A13" i="6" l="1"/>
  <c r="A5" i="6"/>
  <c r="A6" i="6" s="1"/>
  <c r="A7" i="6" s="1"/>
  <c r="A8" i="6" s="1"/>
  <c r="A9" i="6" s="1"/>
  <c r="A11" i="2" l="1"/>
  <c r="A12" i="2" s="1"/>
  <c r="A13" i="2" s="1"/>
  <c r="A14" i="2" s="1"/>
  <c r="A15" i="2" s="1"/>
  <c r="A16" i="2" s="1"/>
  <c r="A17" i="2" s="1"/>
  <c r="A19" i="2" s="1"/>
  <c r="A20" i="2" s="1"/>
  <c r="A21" i="2" s="1"/>
  <c r="A22" i="2" s="1"/>
  <c r="A23" i="2" s="1"/>
  <c r="A47" i="2" s="1"/>
  <c r="A90" i="4"/>
  <c r="A91" i="4" s="1"/>
  <c r="A92" i="4" s="1"/>
  <c r="A93" i="4" s="1"/>
  <c r="A94" i="4" s="1"/>
  <c r="A95" i="4" s="1"/>
  <c r="A96" i="4" s="1"/>
  <c r="A97" i="4" s="1"/>
  <c r="A98" i="4" s="1"/>
  <c r="A99" i="4" s="1"/>
  <c r="A100" i="4" s="1"/>
  <c r="A101" i="4" s="1"/>
  <c r="A102" i="4" s="1"/>
  <c r="A103" i="4" s="1"/>
  <c r="A92" i="6"/>
  <c r="A93" i="6" s="1"/>
  <c r="A94" i="6" s="1"/>
  <c r="A95" i="6" s="1"/>
  <c r="A96" i="6" s="1"/>
  <c r="A97" i="6" s="1"/>
  <c r="A83" i="4"/>
  <c r="A84" i="4" s="1"/>
  <c r="A85" i="4" s="1"/>
  <c r="A86" i="4" s="1"/>
  <c r="A87" i="4" s="1"/>
  <c r="A88" i="4" s="1"/>
  <c r="A99" i="6" l="1"/>
  <c r="A100" i="6" s="1"/>
  <c r="A101" i="6" s="1"/>
  <c r="A102" i="6" s="1"/>
  <c r="A103" i="6" s="1"/>
  <c r="A104" i="6" s="1"/>
  <c r="A105" i="6" s="1"/>
  <c r="A106" i="6" s="1"/>
  <c r="A107" i="6" s="1"/>
  <c r="A108" i="6" s="1"/>
  <c r="A109" i="6" s="1"/>
  <c r="A110" i="6" s="1"/>
  <c r="A111" i="6" s="1"/>
  <c r="A112" i="6" s="1"/>
  <c r="A67" i="4"/>
  <c r="A68" i="4" s="1"/>
  <c r="A69" i="4" s="1"/>
  <c r="A70" i="4" s="1"/>
  <c r="A71" i="4" s="1"/>
  <c r="A72" i="4" s="1"/>
  <c r="A73" i="4" s="1"/>
  <c r="A74" i="4" s="1"/>
  <c r="A75" i="4" s="1"/>
  <c r="A76" i="4" s="1"/>
  <c r="A77" i="4" s="1"/>
  <c r="A78" i="4" s="1"/>
  <c r="A79" i="4" s="1"/>
  <c r="A76" i="6"/>
  <c r="A77" i="6" s="1"/>
  <c r="A78" i="6" s="1"/>
  <c r="A79" i="6" s="1"/>
  <c r="A80" i="6" s="1"/>
  <c r="A81" i="6" s="1"/>
  <c r="A82" i="6" s="1"/>
  <c r="A83" i="6" s="1"/>
  <c r="A84" i="6" s="1"/>
  <c r="A85" i="6" s="1"/>
  <c r="A86" i="6" s="1"/>
  <c r="A87" i="6" s="1"/>
  <c r="A88" i="6" s="1"/>
  <c r="A64" i="6"/>
  <c r="A65" i="6" s="1"/>
  <c r="A66" i="6" s="1"/>
  <c r="A67" i="6" s="1"/>
  <c r="A68" i="6" s="1"/>
  <c r="A69" i="6" s="1"/>
  <c r="A70" i="6" s="1"/>
  <c r="A71" i="6" s="1"/>
  <c r="A72" i="6" s="1"/>
  <c r="A73" i="6" s="1"/>
  <c r="A74" i="6" s="1"/>
  <c r="A54" i="4"/>
  <c r="A55" i="4" s="1"/>
  <c r="A56" i="4" s="1"/>
  <c r="A57" i="4" s="1"/>
  <c r="A58" i="4" s="1"/>
  <c r="A59" i="4" s="1"/>
  <c r="A60" i="4" s="1"/>
  <c r="A57" i="6"/>
  <c r="A58" i="6" s="1"/>
  <c r="A59" i="6" s="1"/>
  <c r="A60" i="6" s="1"/>
  <c r="A52" i="6"/>
  <c r="A46" i="6"/>
  <c r="A47" i="6" s="1"/>
  <c r="A37" i="6"/>
  <c r="A38" i="6" s="1"/>
  <c r="A39" i="6" s="1"/>
  <c r="A40" i="6" s="1"/>
  <c r="A41" i="6" s="1"/>
  <c r="A29" i="6"/>
  <c r="A30" i="6" s="1"/>
  <c r="A31" i="6" s="1"/>
  <c r="A32" i="6" s="1"/>
  <c r="A21" i="4"/>
  <c r="A25" i="6"/>
  <c r="A26" i="6" s="1"/>
  <c r="A27" i="6" s="1"/>
  <c r="A25" i="4"/>
  <c r="A26" i="4" s="1"/>
  <c r="A27" i="4" s="1"/>
  <c r="A28" i="4" s="1"/>
  <c r="A33" i="6" s="1"/>
  <c r="A22" i="4" l="1"/>
  <c r="A23" i="4" s="1"/>
  <c r="A61" i="4"/>
  <c r="A62" i="4" s="1"/>
  <c r="A63" i="4" s="1"/>
  <c r="A64" i="4" s="1"/>
  <c r="A65" i="4" s="1"/>
  <c r="A34" i="4"/>
  <c r="A35" i="4" s="1"/>
  <c r="A36" i="4" s="1"/>
  <c r="A40" i="4" l="1"/>
  <c r="A42" i="6"/>
  <c r="A44" i="4"/>
  <c r="A48" i="6"/>
</calcChain>
</file>

<file path=xl/sharedStrings.xml><?xml version="1.0" encoding="utf-8"?>
<sst xmlns="http://schemas.openxmlformats.org/spreadsheetml/2006/main" count="994" uniqueCount="446">
  <si>
    <t>Description</t>
  </si>
  <si>
    <t>Include in Review?</t>
  </si>
  <si>
    <t>Review Outcome</t>
  </si>
  <si>
    <t>Review Comment</t>
  </si>
  <si>
    <t>Number of hours with unmet heating or cooling load does not exceed 300</t>
  </si>
  <si>
    <t>Combined Heat and Power (CHP) systems are modeled energy neutral, with performance credit limited to recovered heat</t>
  </si>
  <si>
    <t>CR</t>
  </si>
  <si>
    <t>MO</t>
  </si>
  <si>
    <t xml:space="preserve">Identify the key end uses contributing to the energy cost trade-offs based on the simulation outputs; mark the high priority checks to be completed in the appropriate tabs of the Review Checklist. </t>
  </si>
  <si>
    <t>The utility rate structure based on the approved source, and the same for the baseline (budget) and proposed design</t>
  </si>
  <si>
    <t>MI</t>
  </si>
  <si>
    <t>Thermal properties and areas of the proposed opaque envelope are established correctly.</t>
  </si>
  <si>
    <t>Modeled thermal properties and areas of the proposed opaque envelope are as reported in the submittal.</t>
  </si>
  <si>
    <t>Modeled proposed fenestration areas are as reported in the submittal</t>
  </si>
  <si>
    <t>Proposed fenestration areas are established correctly</t>
  </si>
  <si>
    <t>Proposed fenestration properties are established correctly</t>
  </si>
  <si>
    <t>Modeled proposed fenestration properties are as reported in the submittal</t>
  </si>
  <si>
    <t>Modeled proposed design orientation is as described in the submittal</t>
  </si>
  <si>
    <t xml:space="preserve">Proposed orientation is established correctly </t>
  </si>
  <si>
    <t>Proposed infiltration modeling methodology is as required; modeled infiltration rate reflects the values reported in the submittal.</t>
  </si>
  <si>
    <t>Proposed infiltration rate is established correctly</t>
  </si>
  <si>
    <t>Change in the proposed design versus baseline (budget) design total annual and design loads from envelope components is reasonable give the difference in the proposed versus baseline (budget) envelope parameters reported in the submittal</t>
  </si>
  <si>
    <t>Proposed lighting wattage is based on the total manufacturer’s labeled fixture wattage</t>
  </si>
  <si>
    <t xml:space="preserve">Proposed LPD is established correctly for spaces where lighting is not specified or partially specified </t>
  </si>
  <si>
    <t xml:space="preserve">Proposed lighting controls are established correctly </t>
  </si>
  <si>
    <t xml:space="preserve">Proposed wattage entered into simulation tool reflects values reported in the submittal.  </t>
  </si>
  <si>
    <t>Interior lighting peak demand is consistent with proposed lighting wattage reported in the submittal</t>
  </si>
  <si>
    <t xml:space="preserve">Modeled lighting runtime hours are realistic </t>
  </si>
  <si>
    <t>The difference in the interior lighting annual energy use of the baseline(budget) and proposed design is reasonable</t>
  </si>
  <si>
    <t>Proposed exterior lighting power is established correctly</t>
  </si>
  <si>
    <t>Proposed wattage entered into simulation tool reflects values reported in the submittal.</t>
  </si>
  <si>
    <t>MI, MO</t>
  </si>
  <si>
    <t>Exterior Lighting runtime hours are reasonable and the same between the baseline (budget) and proposed design</t>
  </si>
  <si>
    <t>Difference between the baseline (budget) and proposed exterior lighting energy is as expected</t>
  </si>
  <si>
    <t>Proposed miscellaneous loads are established correctly</t>
  </si>
  <si>
    <t>Modeled proposed miscellaneous loads energy use is reasonable</t>
  </si>
  <si>
    <t>Difference between the proposed and baseline (budget) miscellaneous loads energy use is as expected</t>
  </si>
  <si>
    <t xml:space="preserve">Baseline (budget) SWH system type, efficiency, and capacity is established correctly </t>
  </si>
  <si>
    <t>Baseline (budget) miscellaneous loads are established correctly</t>
  </si>
  <si>
    <t>Modeled baseline (budget) miscellaneous loads energy use is reasonable</t>
  </si>
  <si>
    <t>Proposed SWH system type, efficiency, and capacity is established correctly</t>
  </si>
  <si>
    <t>Modeled proposed SWH system type, efficiency, and capacity match parameters reported in the submittal</t>
  </si>
  <si>
    <t>Modeled baseline (budget) SWH system type, efficiency, and capacity match parameters reported in the submittal</t>
  </si>
  <si>
    <t>Modeled proposed SWH effective full load hours are reasonable</t>
  </si>
  <si>
    <t>Thermal blocks are established correctly</t>
  </si>
  <si>
    <t>All specified HVAC systems are reported in the submittal</t>
  </si>
  <si>
    <t xml:space="preserve">Reported air-side heating system efficiencies are as specified </t>
  </si>
  <si>
    <t>Reported design ventilation rates and controls are as specified</t>
  </si>
  <si>
    <t>Reported exhaust air energy recovery is as specified</t>
  </si>
  <si>
    <t>Baseline (budget) system type(s) are established correctly</t>
  </si>
  <si>
    <t>Baseline (budget) cooling system capacities are established correctly</t>
  </si>
  <si>
    <t>Baseline (budget) heating systems capacities are established correctly</t>
  </si>
  <si>
    <t>Baseline (budget) fan power W/CFM is established correctly</t>
  </si>
  <si>
    <t>Baseline (budget) economizer was established and modeled correctly</t>
  </si>
  <si>
    <t>Baseline (budget) air flow control is established correctly</t>
  </si>
  <si>
    <t>Reported DX cooling system efficiencies are as specified, and calculations are provided to show efficiency with fan power extracted</t>
  </si>
  <si>
    <t>Baseline (budget) ventilation rate is established correctly</t>
  </si>
  <si>
    <t>Baseline (budget) flow CFM is established correctly</t>
  </si>
  <si>
    <t>Thermal blocks are modeled correctly</t>
  </si>
  <si>
    <t>All air-side HVAC systems reported in the submittal are modeled</t>
  </si>
  <si>
    <t>Air-side HVAC system types are modeled as described in the submittal</t>
  </si>
  <si>
    <t>Air-side HVAC system capacities are modeled correctly</t>
  </si>
  <si>
    <t>Modeled DX cooling efficiencies are as listed in the submittal</t>
  </si>
  <si>
    <t>Modeled air-side heating system efficiencies are as reported in the submittal</t>
  </si>
  <si>
    <t>Modeled ventilation rate and control is as reported</t>
  </si>
  <si>
    <t>Modeled exhaust air energy recovery is as reported</t>
  </si>
  <si>
    <t>Modeled fan power, flow rate, and controls are as reported</t>
  </si>
  <si>
    <t>Fan peak demand is as expected</t>
  </si>
  <si>
    <t xml:space="preserve">Proposed fan equivalent full load hours are as expected. </t>
  </si>
  <si>
    <t>Proposed chilled water plant is reported as specified</t>
  </si>
  <si>
    <t>Proposed chilled water plant controls are reported as specified</t>
  </si>
  <si>
    <t>Proposed heat rejection system is reported as specified</t>
  </si>
  <si>
    <t xml:space="preserve">Proposed hot water plant is reported as specified </t>
  </si>
  <si>
    <t>Proposed hot water plant controls are reported as specified</t>
  </si>
  <si>
    <t>Baseline (budget) chilled water plant is established correctly</t>
  </si>
  <si>
    <t>Baseline (budget)  chilled water plant controls are established correctly</t>
  </si>
  <si>
    <t>Baseline (budget)  heat rejection system is established correctly</t>
  </si>
  <si>
    <t xml:space="preserve">Baseline (budget)  hot water plant is established correctly </t>
  </si>
  <si>
    <t>Baseline (budget)  chilled water pump system parameters are established correctly</t>
  </si>
  <si>
    <t>Proposed chilled water pump system parameters are reported as specifie</t>
  </si>
  <si>
    <t>Baseline (budget) hot water plant controls are established correctly</t>
  </si>
  <si>
    <t>Proposed hot water pump system parameters are reported as specified</t>
  </si>
  <si>
    <t>Chilled water plant is modeled as reported</t>
  </si>
  <si>
    <t>Chilled water plant controls are modeled as reported</t>
  </si>
  <si>
    <t>CHW loop parameters are modeled as reported</t>
  </si>
  <si>
    <t>CHW pumps are modeled as reported</t>
  </si>
  <si>
    <t>Heat rejection system is modeled as reported</t>
  </si>
  <si>
    <t>Average annual realized chiller efficiency is as expected</t>
  </si>
  <si>
    <t xml:space="preserve">Annual chilled water pump energy is as expected </t>
  </si>
  <si>
    <t xml:space="preserve">Hot water plant is modeled as reported </t>
  </si>
  <si>
    <t>Hot water plant controls are modeled as reported</t>
  </si>
  <si>
    <t>Hot water loop parameters are modeled as reported</t>
  </si>
  <si>
    <t>Hot water pumps are modeled as reported</t>
  </si>
  <si>
    <t>Heating pump energy is as expected</t>
  </si>
  <si>
    <t>Average annual boiler efficiency is as expected</t>
  </si>
  <si>
    <t>Difference in the baseline (budget) and proposed heating fuels is as expected</t>
  </si>
  <si>
    <t>Change in heating, cooling, and fan energy between the baseline (budget) and proposed design is as expected based on the described system parameters.</t>
  </si>
  <si>
    <t>Thermal properties and areas of the baseline (budget) opaque envelope are established correctly.</t>
  </si>
  <si>
    <t>Baseline (budget) fenestration areas are established correctly</t>
  </si>
  <si>
    <t>Baseline (budget) fenestration properties are established correctly</t>
  </si>
  <si>
    <t>Baseline (budget) building performance is an average of four orientations, if required</t>
  </si>
  <si>
    <t>Baseline (budget) infiltration rate is established correctly</t>
  </si>
  <si>
    <t>Modeled thermal properties and areas of the opaque envelope are as reported in the submittal.</t>
  </si>
  <si>
    <t>Modeled fenestration areas are as reported in the submittal</t>
  </si>
  <si>
    <t>Modeled fenestration properties are as reported in the submittal</t>
  </si>
  <si>
    <t>Modeled building orientation as described in the submittal</t>
  </si>
  <si>
    <t>Infiltration modeling methodology is as required; modeled infiltration rate reflects the values reported in the submittal</t>
  </si>
  <si>
    <t>Baseline (budget) LPD is established correctly for spaces where proposed lighting is fully specified.</t>
  </si>
  <si>
    <t xml:space="preserve">Baseline (budget) LPD is established correctly for spaces where lighting in the proposed design is not specified or partially specified </t>
  </si>
  <si>
    <t xml:space="preserve">Baseline (budget) lighting controls are established correctly </t>
  </si>
  <si>
    <t xml:space="preserve">Baseline (budget) wattage entered into simulation tool reflects values reported in the submittal.  </t>
  </si>
  <si>
    <t>Baseline (budget) exterior lighting power is established correctly</t>
  </si>
  <si>
    <t>Baseline (budget) wattage entered into simulation tool reflects values reported in the submittal.</t>
  </si>
  <si>
    <t xml:space="preserve">The same approved weather file used in the baseline (budget) and proposed simulation, based on proximity to project site 
</t>
  </si>
  <si>
    <t>Number of hours per year explicitly modeled is as required</t>
  </si>
  <si>
    <t xml:space="preserve">Modeled conditioned floor area is appropriate </t>
  </si>
  <si>
    <t>Contribution of the renewable energy toward compliance does not exceed the allowed limit</t>
  </si>
  <si>
    <t>Site Energy Use Intensity (EUI) of the baseline (budget) design does not exceed typical by more than 20%</t>
  </si>
  <si>
    <t xml:space="preserve">Design documents </t>
  </si>
  <si>
    <t xml:space="preserve">A diagram showing the thermal blocks used in the computer simulation </t>
  </si>
  <si>
    <t xml:space="preserve">Purchased energy rates used in the simulation with supporting documentation </t>
  </si>
  <si>
    <t>PROJECT DOCUMENTS AND SUPPORTING INFORMATION</t>
  </si>
  <si>
    <t>SIMULATION DETAILS</t>
  </si>
  <si>
    <t xml:space="preserve">The name and version of the simulation program used. </t>
  </si>
  <si>
    <t>An explanation of any error messages noted in the simulation program output</t>
  </si>
  <si>
    <t>An explanation of any significant modeling assumptions and exceptional calculation methods</t>
  </si>
  <si>
    <t xml:space="preserve">Backup calculations and materials to support data inputs (e.g., U-factors for building envelope assemblies, NFRC ratings for fenestration, etc.) </t>
  </si>
  <si>
    <t xml:space="preserve">Documentation of the exceptional calculation methods </t>
  </si>
  <si>
    <t>A table with a summary by end use of the budget (baseline) building performance and the proposed building performance in the units of site energy and the energy cost.</t>
  </si>
  <si>
    <t xml:space="preserve">The calculated budget (baseline) building performance, and the proposed building performance </t>
  </si>
  <si>
    <t xml:space="preserve">The reduction in the proposed building performance associated with on-site renewable energy </t>
  </si>
  <si>
    <t>The reduction in the proposed building performance associated with exceptional calculation methods, if any.</t>
  </si>
  <si>
    <t xml:space="preserve">The energy savings in the units of site energy and the energy cost by fuel </t>
  </si>
  <si>
    <t>RESULTS OF THE ENERGY ANALYSIS IN THE FORMAT APPROVED BY AHJ</t>
  </si>
  <si>
    <t>SIMULATOIN FILES and REPORTS</t>
  </si>
  <si>
    <t>&lt;project name B&gt;.SIM and &lt;project name P&gt;.SIM files with the detailed simulation reports for the baseline (budget) and proposed models;</t>
  </si>
  <si>
    <t>Model files including &lt;project name P&gt;.pd2, &lt;project name P&gt;.inp for the proposed design, and &lt;project name B&gt;.pd2, &lt;project name B&gt;.inp for the baseline (budget) design. Projects that used eQUEST Parametric Runs must also include the appropriate *.prd file and the appropriate additional *.inp files.</t>
  </si>
  <si>
    <t>eQUEST</t>
  </si>
  <si>
    <t>TRACE 700</t>
  </si>
  <si>
    <t xml:space="preserve">A site plan showing all adjacent buildings and topography that may shade the proposed building, with the estimated height or number of stories (PRM only)  </t>
  </si>
  <si>
    <t>NA</t>
  </si>
  <si>
    <t>A list of the energy-related features that are included in the design and on which the Appendix G performance rating, or compliance with Section 11, is based. This list must document all energy features that differ between the models used in the baseline building performance (or energy cost budget) and proposed building performance (or design energy cost) calculations</t>
  </si>
  <si>
    <t>The key energy efficiency improvements compared with the requirements in Sections 5 through 10.</t>
  </si>
  <si>
    <t xml:space="preserve">A list identifying the aspects of the proposed design that are less stringent than the requirements of 5.5, 6.5, 7.5,9.5, and 9.6 (prescriptive provisions). </t>
  </si>
  <si>
    <r>
      <rPr>
        <u/>
        <sz val="11"/>
        <color theme="1"/>
        <rFont val="Calibri"/>
        <family val="2"/>
        <scheme val="minor"/>
      </rPr>
      <t xml:space="preserve">Project overview: </t>
    </r>
    <r>
      <rPr>
        <sz val="11"/>
        <color theme="1"/>
        <rFont val="Calibri"/>
        <family val="2"/>
        <scheme val="minor"/>
      </rPr>
      <t>Include the number of stories above and below grade, the typical floor size, the uses in the building (e.g., office, cafeteria, retail, parking, etc.), the gross area and the conditioned floor area for each use.</t>
    </r>
  </si>
  <si>
    <r>
      <rPr>
        <u/>
        <sz val="11"/>
        <color theme="1"/>
        <rFont val="Calibri"/>
        <family val="2"/>
        <scheme val="minor"/>
      </rPr>
      <t xml:space="preserve">A narrative describing the areas where trade-offs are made: </t>
    </r>
    <r>
      <rPr>
        <sz val="11"/>
        <color theme="1"/>
        <rFont val="Calibri"/>
        <family val="2"/>
        <scheme val="minor"/>
      </rPr>
      <t xml:space="preserve">Description of building or system elements that do not comply with the prescriptive requirements of the code; elements exceeding requirements; and a description of those building elements or systems modeled to provide additional energy savings to offset the non-complying elements. For each element, provide the reference to the part of the submittal where it is described. </t>
    </r>
  </si>
  <si>
    <t>Is an explanation provided for any areas flagged by the reporting template (if applicable)?</t>
  </si>
  <si>
    <t>EXPLANTION OF AREAS FLAGGED in REPORTING TEMPLATE</t>
  </si>
  <si>
    <t>Modeled baseline (budget) SWH effective full load hours are reasonable</t>
  </si>
  <si>
    <t>Difference in the baseline (budget) and proposed hot water demand is as allowed</t>
  </si>
  <si>
    <t>Difference in baseline (budget) and proposed hot water use is reasonable based on the system parameters included in the submittal</t>
  </si>
  <si>
    <t xml:space="preserve"> </t>
  </si>
  <si>
    <t>Baseline (budget) Exhaust Air Energy Recovery is established correctly</t>
  </si>
  <si>
    <t>Reported cooling system capacities are as specified</t>
  </si>
  <si>
    <t>Reported heating system capacities are as specified</t>
  </si>
  <si>
    <t>Reported fan flow rates are as specified</t>
  </si>
  <si>
    <t>Reported flow controls are as specified</t>
  </si>
  <si>
    <t>Reported fan power is as specified</t>
  </si>
  <si>
    <t>Reported supply air temperature controls are reported as specified</t>
  </si>
  <si>
    <t>Baseline (budget) supply air temperature controls are established correctly</t>
  </si>
  <si>
    <t>Air-side economizers are reported as specified</t>
  </si>
  <si>
    <t xml:space="preserve">Monthly patterns of heating and cooling loads are as expected; no excessive simultaneous heating and cooling </t>
  </si>
  <si>
    <t>Baseline (budget) hot water pump system parameters are established correctly</t>
  </si>
  <si>
    <t xml:space="preserve">Identify the key end uses contributing to the site energy trade-offs based on the simulation outputs; mark the high priority checks to be completed in the Review Checklist. </t>
  </si>
  <si>
    <t>Contribution of the exceptional calculations toward compliance does not exceed the allowed limits</t>
  </si>
  <si>
    <r>
      <t>1.</t>
    </r>
    <r>
      <rPr>
        <sz val="7"/>
        <color theme="1"/>
        <rFont val="Times New Roman"/>
        <family val="1"/>
      </rPr>
      <t xml:space="preserve">      </t>
    </r>
    <r>
      <rPr>
        <sz val="11"/>
        <color theme="1"/>
        <rFont val="Calibri"/>
        <family val="2"/>
        <scheme val="minor"/>
      </rPr>
      <t>This checklist is a companion to the Performance-based Energy Code Enforcement Manual (the Manual).</t>
    </r>
  </si>
  <si>
    <t>“Pass” outcome means that no changes are required in the given area. Any comments that may be provided are informative, and may apply to future projects. No response is required from PA.</t>
  </si>
  <si>
    <t>“Fail” outcome means that the changes must be made to the submittal before it can be approved. The issues and required changes are described in the Review Comment.</t>
  </si>
  <si>
    <t>Title Page Report</t>
  </si>
  <si>
    <t>Project Information Entered Values report</t>
  </si>
  <si>
    <t>Energy Cost Budget/PRM Summary report</t>
  </si>
  <si>
    <t>LEED Summary report</t>
  </si>
  <si>
    <t>Monthly Energy Consumption report</t>
  </si>
  <si>
    <t>Monthly Utility Costs report</t>
  </si>
  <si>
    <t>Library Members Entered Values report</t>
  </si>
  <si>
    <t>Building U-Values report</t>
  </si>
  <si>
    <t>Building Areas report</t>
  </si>
  <si>
    <t>Walls by Direction Entered Values report</t>
  </si>
  <si>
    <t>Walls by Cardinal Direction entered values report</t>
  </si>
  <si>
    <t>Room Information Entered Values report</t>
  </si>
  <si>
    <t>Building Envelope Cooling Loads at Coil Peak</t>
  </si>
  <si>
    <t>Building Envelope Heating Loads at Coil Peak</t>
  </si>
  <si>
    <t>Plant Information Entered Values report</t>
  </si>
  <si>
    <t>Equipment Energy Consumption Report</t>
  </si>
  <si>
    <t>System Entered Values Report</t>
  </si>
  <si>
    <t>System Checksums Report</t>
  </si>
  <si>
    <t>Building Cool/Heat Demand report from the Visualizer</t>
  </si>
  <si>
    <t>The modeled utility rate structure is as reported, and the difference between the baseline and proposed virtual rate is as expected</t>
  </si>
  <si>
    <t>Location Information</t>
  </si>
  <si>
    <t>Street Name</t>
  </si>
  <si>
    <t>Applicant Information</t>
  </si>
  <si>
    <t>Last Name</t>
  </si>
  <si>
    <t>First Name</t>
  </si>
  <si>
    <t>Middle Initial</t>
  </si>
  <si>
    <t>Business Name</t>
  </si>
  <si>
    <t>Business Telephone</t>
  </si>
  <si>
    <t>Business Address</t>
  </si>
  <si>
    <t>Business Fax</t>
  </si>
  <si>
    <t xml:space="preserve">City  </t>
  </si>
  <si>
    <t>State</t>
  </si>
  <si>
    <t xml:space="preserve">Zip  </t>
  </si>
  <si>
    <t xml:space="preserve">Mobile Telephone  </t>
  </si>
  <si>
    <t xml:space="preserve">Email </t>
  </si>
  <si>
    <t>License Number</t>
  </si>
  <si>
    <t>Energy Modeling Information</t>
  </si>
  <si>
    <t>Modeling Software &amp; version</t>
  </si>
  <si>
    <t>Weather File</t>
  </si>
  <si>
    <t>Modeled Square Feet</t>
  </si>
  <si>
    <t>Conditioned SQFT</t>
  </si>
  <si>
    <t>Proposed Unmet Load Hours</t>
  </si>
  <si>
    <t>Baseline Unmet Load Hours</t>
  </si>
  <si>
    <t>Proposed Site EUI (kBtu/sf)</t>
  </si>
  <si>
    <t>Baseline Site EUI (kBTU/SF)</t>
  </si>
  <si>
    <t>City</t>
  </si>
  <si>
    <t>90.1 Reference</t>
  </si>
  <si>
    <t>Simulation Report Reference</t>
  </si>
  <si>
    <t>CheckID</t>
  </si>
  <si>
    <t xml:space="preserve">Simulation Reports </t>
  </si>
  <si>
    <t>Simulation Reports</t>
  </si>
  <si>
    <t>SG1*(MI-B,P)</t>
  </si>
  <si>
    <t>SG2*(MI-B,P)</t>
  </si>
  <si>
    <t>11.4.1.1; G2.2.1</t>
  </si>
  <si>
    <t>SG3*(MO-B,P)</t>
  </si>
  <si>
    <t>90.1 Section 3</t>
  </si>
  <si>
    <t>90.1 definitions</t>
  </si>
  <si>
    <t>SG5*(MO,B)</t>
  </si>
  <si>
    <t>SG6*(MO)</t>
  </si>
  <si>
    <t>SG7*(MO)</t>
  </si>
  <si>
    <t>CC1*(MO–B,P)</t>
  </si>
  <si>
    <t>CC2*(CR-P)</t>
  </si>
  <si>
    <t>CC5*(CR)</t>
  </si>
  <si>
    <t>BE1*(CR-P)</t>
  </si>
  <si>
    <t>BE2*(CR-B)</t>
  </si>
  <si>
    <t>BE3*(CR-B)</t>
  </si>
  <si>
    <t>BE3*(CR-P)</t>
  </si>
  <si>
    <t>BE4*(CR–B)</t>
  </si>
  <si>
    <t>BE4*(CR–P)</t>
  </si>
  <si>
    <t>BE5*(CR-B)</t>
  </si>
  <si>
    <t>BE5*(CR-P)</t>
  </si>
  <si>
    <t>BE9(MI–B,P)</t>
  </si>
  <si>
    <t>BE11*(MO-B,P)</t>
  </si>
  <si>
    <t>90.1 Section 9.4.1.1</t>
  </si>
  <si>
    <t xml:space="preserve">90.1 Table G3.6 </t>
  </si>
  <si>
    <t xml:space="preserve">Sections 9.1.3 and 9.1.4, Table 9.4.2-2 </t>
  </si>
  <si>
    <t>LE2 (MI, MO-B, P)</t>
  </si>
  <si>
    <t>90.1 Section 9.4.1.4</t>
  </si>
  <si>
    <t>90.1 Table G3.1 #12, #15, #16, and #17</t>
  </si>
  <si>
    <t>ECB: 90.1 Section 11.4.3.1
PRM: 90.1 Section G2.4.1, 90.1 Table G3.1 #11</t>
  </si>
  <si>
    <t xml:space="preserve">ECB: 90.1 Figure 11.5.2, Table 11.5.2-1, and accompanying notes. 
PRM: 90.1 Section G3.1.1. </t>
  </si>
  <si>
    <t>ECB: 90.1 Section 11.5.2 i
PRM: Table G3.1, No. 5[a]</t>
  </si>
  <si>
    <t>ECB: Sections 6.4 and 7.4
PRM: 90.1 Tables G3.5.1 through G3.5.6</t>
  </si>
  <si>
    <t>PRM: 90.1 Table G3.1.3.15
ECB: 11.5.2</t>
  </si>
  <si>
    <t xml:space="preserve">ECB: Section 6.5.1, Table 11.5.2-4
PRM: Table G3.1.2.6, Table G3.1.2.7
</t>
  </si>
  <si>
    <t xml:space="preserve">ECB: Table 11.5.2-1 Note b
PRM: G3.1.3.12, G3.1.3.13 </t>
  </si>
  <si>
    <t>ECB: When 90.1 Section 11.5.2 j</t>
  </si>
  <si>
    <t>UR1*(CR-B,P)</t>
  </si>
  <si>
    <t>UR2*(MI,MO-B,P)</t>
  </si>
  <si>
    <t xml:space="preserve">BE2*(CR-P) </t>
  </si>
  <si>
    <t>BE7(MI–B,P)</t>
  </si>
  <si>
    <t>BE8(MI–B,P)</t>
  </si>
  <si>
    <t>BE10(MI,MO–B,P)</t>
  </si>
  <si>
    <t>LI1*(CR-P)</t>
  </si>
  <si>
    <t>LI2*(CR-B)</t>
  </si>
  <si>
    <t>LI3*(CR–P)</t>
  </si>
  <si>
    <t>LI4(MI-B,P)</t>
  </si>
  <si>
    <t>LI5(MO-B,P)</t>
  </si>
  <si>
    <t>LI6(MO-B,P)</t>
  </si>
  <si>
    <t>LE1*(CR-P)</t>
  </si>
  <si>
    <t>ML1*(CR–B,P)</t>
  </si>
  <si>
    <t>ML2(MO–B,P)</t>
  </si>
  <si>
    <t>ML3*(MO–B,P)</t>
  </si>
  <si>
    <t>SWH1*(CR-P)</t>
  </si>
  <si>
    <t>SWH3(MI-B,P)</t>
  </si>
  <si>
    <t>SWH5*(MO-B,P)</t>
  </si>
  <si>
    <t>SWH4(MO-B,P)</t>
  </si>
  <si>
    <t>AHVAC1*(CR–P)</t>
  </si>
  <si>
    <t>AHVAC2*(CR–P)</t>
  </si>
  <si>
    <t>AHVAC3*(CR–P)</t>
  </si>
  <si>
    <t>AHVAC4*(CR–P)</t>
  </si>
  <si>
    <t>AHVAC5*(CR–P)</t>
  </si>
  <si>
    <t>AHVAC6*(CR–P)</t>
  </si>
  <si>
    <t>AHVAC7*(CR–P)</t>
  </si>
  <si>
    <t>AHVAC8*(CR-P)</t>
  </si>
  <si>
    <t>AHVAC9*(CR-P)</t>
  </si>
  <si>
    <t>AHVAC10*(CR-P)</t>
  </si>
  <si>
    <t>AHVAC11*(CR–P)</t>
  </si>
  <si>
    <t>AHVAC12*(CR-P)</t>
  </si>
  <si>
    <t>AHVAC13*(CR–P)</t>
  </si>
  <si>
    <t>AHM2(MI,MO–B,P)</t>
  </si>
  <si>
    <t>AHM1(MI–B,P)</t>
  </si>
  <si>
    <t>AHM3(MI–P,B)</t>
  </si>
  <si>
    <t>AHM4(MI,MO–B,P)</t>
  </si>
  <si>
    <t>AHM5(MI–B,P)</t>
  </si>
  <si>
    <t>AHB6(MO–B,P)</t>
  </si>
  <si>
    <t>AHM7(MI–B,P)</t>
  </si>
  <si>
    <t>AHM8(MO–B,P)</t>
  </si>
  <si>
    <t>AHM9(MI,MO–B,P)</t>
  </si>
  <si>
    <t>AHM10(MI–B,P)</t>
  </si>
  <si>
    <t>AMH11(MO–B,P)</t>
  </si>
  <si>
    <t>AMH12(MO–B,P)</t>
  </si>
  <si>
    <t>AMH13(MI,MO–B,P)</t>
  </si>
  <si>
    <t>AMH14(MO–B,P)</t>
  </si>
  <si>
    <t>WHVAC1*(CR-P)</t>
  </si>
  <si>
    <t>WHVAC2*(CR-P)</t>
  </si>
  <si>
    <t>WHVAC3*(CR-P)</t>
  </si>
  <si>
    <t>WHVAC4*(CR–P)</t>
  </si>
  <si>
    <t>WHVAC5*(CR–P)</t>
  </si>
  <si>
    <t>WHVAC6*(CR–P)</t>
  </si>
  <si>
    <t>WHVAC7*(CR–P)</t>
  </si>
  <si>
    <t>WHM1(MI–B,P)</t>
  </si>
  <si>
    <t>WHM2(MI,MO–B,P)</t>
  </si>
  <si>
    <t>WHM3(MI–B,P)</t>
  </si>
  <si>
    <t>WHM4(MI,MO–B,P)</t>
  </si>
  <si>
    <t>WHM5(MI,MO–B,P)</t>
  </si>
  <si>
    <t>WHM6(MO–B,P)</t>
  </si>
  <si>
    <t>WHM7(MO–B,P)</t>
  </si>
  <si>
    <t>WHMC8(MI,MO–B,P)</t>
  </si>
  <si>
    <t>WHM9(MI,MO–B,P)</t>
  </si>
  <si>
    <t>WHM10(MI,MO–B,P)</t>
  </si>
  <si>
    <t>WHM11(MI,MO–B,P)</t>
  </si>
  <si>
    <t>WHM12(MI,MO–B,P)</t>
  </si>
  <si>
    <t>WHM13(MO–B,P)</t>
  </si>
  <si>
    <t>WHM14*(MO–B,P)</t>
  </si>
  <si>
    <t>WHM15*(MO-B,P)</t>
  </si>
  <si>
    <t>BE1*(CR–B)</t>
  </si>
  <si>
    <t>LI1*(CR-B)</t>
  </si>
  <si>
    <t>LI3*(CR–B)</t>
  </si>
  <si>
    <t>LI7*(MO-B,P)</t>
  </si>
  <si>
    <t>LE1*(CR-B)</t>
  </si>
  <si>
    <t>LE2(MI,MO-B,P)</t>
  </si>
  <si>
    <t>LE3(MI,MO–B,P)</t>
  </si>
  <si>
    <t>LE4*(MO–B,P)</t>
  </si>
  <si>
    <t>SWH1*(CR-B)</t>
  </si>
  <si>
    <t>AHVAC1*(CR–B)</t>
  </si>
  <si>
    <t>AHVAC2*(CR–B)</t>
  </si>
  <si>
    <t>AHVAC3*(CR–B)</t>
  </si>
  <si>
    <t>AHVAC4*(CR–B)</t>
  </si>
  <si>
    <t>AHVAC5*(CR–B)</t>
  </si>
  <si>
    <t>AHVAC6*(CR–B)</t>
  </si>
  <si>
    <t>AHVAC7*(CR–B)</t>
  </si>
  <si>
    <t>AHVAC8*(CR-B)</t>
  </si>
  <si>
    <t>AHVAC9*(CR–B)</t>
  </si>
  <si>
    <t>AHVAC10*(CR–B)</t>
  </si>
  <si>
    <t>AHVAC11*(CR-B)</t>
  </si>
  <si>
    <t>AHVAC12*(CR–B)</t>
  </si>
  <si>
    <t>WHVAC1*(CR–B)</t>
  </si>
  <si>
    <t>WHVAC2*(CR–B)</t>
  </si>
  <si>
    <t>WHVAC3*(CR–B)</t>
  </si>
  <si>
    <t>WHVAC4*(CR–B)</t>
  </si>
  <si>
    <t>WHVAC5*(CR–B)</t>
  </si>
  <si>
    <t>WHVAC6*(CR–B)</t>
  </si>
  <si>
    <t>WHVAC7*(CR–B)</t>
  </si>
  <si>
    <t>ECB: 11.4.3.2
PRM: G2.4.2</t>
  </si>
  <si>
    <t>ECB: 90.1 Table 11.5.1 #5
PRM: 90.1 Table G3.1 #5</t>
  </si>
  <si>
    <t>ECB: Table 11.5.1 No5, Column A
PRM: Table G3.1 #5, Proposed Building Performance column</t>
  </si>
  <si>
    <t>PRM: 90.1 Table G3.1 No 5</t>
  </si>
  <si>
    <t>ECB: Table 11.5.1 #6
PRM: Table G3.1 #6</t>
  </si>
  <si>
    <t>ECB: Table 11.5.1 #6, Column A, #c
PRM: Table G3.1 #6, proposed column, c</t>
  </si>
  <si>
    <t>ECB: Table 11.5.1 #6
PRM: 90.1 Table G3.1 #6</t>
  </si>
  <si>
    <t>PRM: Table G3.1 h</t>
  </si>
  <si>
    <t>ECB: Table 11.5.1
PRM: Table G3.1 #7 - 9</t>
  </si>
  <si>
    <t>ECB: 90.1 Table 11.5.1 #5, Column B
PRM: 90.1 Table G3.1 #5</t>
  </si>
  <si>
    <t>ECB: Table 11.5.1 #5 c
PRM: Table G3.1 Baseline Building Performance column (c), and Table G3.1.1-1</t>
  </si>
  <si>
    <t>ECB: 90.1 Table 11.5.1 #5, Column B)
PRM (90.1 Table G3.1 #5, Baseline Building Performance column ©</t>
  </si>
  <si>
    <t>ECB: 90.1 Table 11.5.1
PRM: 90.1 Table G3.1 #5 a</t>
  </si>
  <si>
    <t>PRM: 90.1 Table G3.1 No 5 b</t>
  </si>
  <si>
    <t>ECB: Table 11.5.1 #6 e, f
PRM: 90.1 Table G3.1 #6</t>
  </si>
  <si>
    <t>ECB: 90.1 Table 11.5.1 #11
PRM: 90.1 Table G3.1 #11</t>
  </si>
  <si>
    <t>ECB: Table 11.5.1
PRM: Table G3.1 #7 – 9</t>
  </si>
  <si>
    <t>ECB: 11.5.2 d
PRM: G3.1.2.5</t>
  </si>
  <si>
    <t>ECB: 11.5.2 g
PRM: G3.1.2.8</t>
  </si>
  <si>
    <t>ECB: 11.5.2 h
PRM: 90.1 Section G3.1.2.9</t>
  </si>
  <si>
    <t>ECB: Table 11.5.2 – 1
PRM: G3.1.3.12</t>
  </si>
  <si>
    <t>ECB: 11.5.2 d
PRM: G3.1.2.10</t>
  </si>
  <si>
    <t xml:space="preserve">ECB: Table 11.5.2-1 Note e
PRM: G3.1.3.7 </t>
  </si>
  <si>
    <t xml:space="preserve">ECB: Table 11.5.2-1 Note e
PRM: G3.1.3.8, G3.1.3.9
</t>
  </si>
  <si>
    <t>ECB: Table 11.5.2-1 Note e
PRM: G3.1.3.10</t>
  </si>
  <si>
    <t>ECB: Table 11.5.2-1 Note e
PRM: G3.1.3.11</t>
  </si>
  <si>
    <t>ECB: Table 11.5.2 – 1, Note f
PRM: G3.1.3.2</t>
  </si>
  <si>
    <t>ECB: Table 11.5.2 – 1, Note f
PRM:  G3.1.3.3, G3.1.3.4</t>
  </si>
  <si>
    <t>ECB: Table 11.5.2 – 1, Note f
PRM: G3.1.3.5</t>
  </si>
  <si>
    <t>SG4*(MI-B,P)</t>
  </si>
  <si>
    <t>BE6(MI–B,P)</t>
  </si>
  <si>
    <t>#</t>
  </si>
  <si>
    <t>Interior Lighting (LI)</t>
  </si>
  <si>
    <t>Exterior Lighting (LE)</t>
  </si>
  <si>
    <t>Miscellaneous Loads (ML)</t>
  </si>
  <si>
    <t>Service Water Heating (SWH)</t>
  </si>
  <si>
    <t>Air-Side HVAC Systems (AHVAC &amp; AHM)</t>
  </si>
  <si>
    <t>Water-Side HVAC Systems (WHVAC &amp; WHM)</t>
  </si>
  <si>
    <t>Compliance Calculations (CC)</t>
  </si>
  <si>
    <t>Envelope (BE)</t>
  </si>
  <si>
    <t>Utility Rates (UR)</t>
  </si>
  <si>
    <t>Simulation General (SG)</t>
  </si>
  <si>
    <t>Baseline (budget) air-side system efficiencies are established correctly</t>
  </si>
  <si>
    <t>ECB: Table 11.5.1 Column A #10
PRM: Table G3.1 #10</t>
  </si>
  <si>
    <t xml:space="preserve">ECB: Table 11.5.1 #12
PRM: Table G3.1 #12, T#15, #16, #17
</t>
  </si>
  <si>
    <t>Average realized DX cooling system efficiencies are as expected</t>
  </si>
  <si>
    <t>AHM6(MO–B,P)</t>
  </si>
  <si>
    <t>Average realized air-side heating system efficiencies are as expected</t>
  </si>
  <si>
    <t xml:space="preserve">ERV Energy Recovery Summary </t>
  </si>
  <si>
    <t xml:space="preserve">CC3*(CR-P) </t>
  </si>
  <si>
    <t xml:space="preserve">CC4*(CR–B,P) </t>
  </si>
  <si>
    <t>ECB: Section 11.4.3.1
PRM: NA</t>
  </si>
  <si>
    <t>ECB: NA
PRM: G2.5</t>
  </si>
  <si>
    <t>ECB: Table 11.5.1 #1
PRM: Table G3.1 #1</t>
  </si>
  <si>
    <t>ECB: 11.2
PRM: 4.2.1.1</t>
  </si>
  <si>
    <t>Baseline(budget) energy cost used in the compliance calculations match simulation output reports</t>
  </si>
  <si>
    <t xml:space="preserve">Compliance calculation are performed as required </t>
  </si>
  <si>
    <t>Proposed energy cost used in the compliance calculations match simulation output reports</t>
  </si>
  <si>
    <t>Other Equipment (OE)</t>
  </si>
  <si>
    <t>OE1</t>
  </si>
  <si>
    <t>OE2</t>
  </si>
  <si>
    <t>OE3</t>
  </si>
  <si>
    <t>Verify that reported PV systems are as specified in the design documents, and that the calculated PV system electricity generation is appropriate</t>
  </si>
  <si>
    <t>Verify that reported CHP systems are as specified in the design documents, and that the CHP systems electricity generation and recovered energy reported in submittal is reasonable.</t>
  </si>
  <si>
    <t>Verify that reported systems and components included in the exceptional calculation methods reflect design documents, and savings calculations follow accepted engineering practice.</t>
  </si>
  <si>
    <t>SWH2*(CR–B,P)</t>
  </si>
  <si>
    <t>Building No(s)</t>
  </si>
  <si>
    <t xml:space="preserve">Submitted? </t>
  </si>
  <si>
    <t>These sections are filled by the Submittal Reviewer</t>
  </si>
  <si>
    <t>These sections must be filled by the Permit Applicant)</t>
  </si>
  <si>
    <t>This tab must be filled by the Permit Applicant</t>
  </si>
  <si>
    <t>Background</t>
  </si>
  <si>
    <t>Instructions for Permit Applicant</t>
  </si>
  <si>
    <t>Instructions for Submittal Reviewer</t>
  </si>
  <si>
    <r>
      <t xml:space="preserve">         a.</t>
    </r>
    <r>
      <rPr>
        <sz val="7"/>
        <color theme="1"/>
        <rFont val="Times New Roman"/>
        <family val="1"/>
      </rPr>
      <t xml:space="preserve">      </t>
    </r>
    <r>
      <rPr>
        <sz val="11"/>
        <color theme="1"/>
        <rFont val="Calibri"/>
        <family val="2"/>
        <scheme val="minor"/>
      </rPr>
      <t>Read the “Review Process” section of the Manual to understand the general review logic.</t>
    </r>
  </si>
  <si>
    <r>
      <t>b.</t>
    </r>
    <r>
      <rPr>
        <sz val="7"/>
        <color theme="1"/>
        <rFont val="Times New Roman"/>
        <family val="1"/>
      </rPr>
      <t xml:space="preserve">      </t>
    </r>
    <r>
      <rPr>
        <sz val="11"/>
        <color theme="1"/>
        <rFont val="Calibri"/>
        <family val="2"/>
        <scheme val="minor"/>
      </rPr>
      <t xml:space="preserve">Checks that must be performed on all projects (are mandatory) have the check number shown in red font, (e.g. </t>
    </r>
    <r>
      <rPr>
        <sz val="11"/>
        <color rgb="FFFF0000"/>
        <rFont val="Calibri"/>
        <family val="2"/>
        <scheme val="minor"/>
      </rPr>
      <t>3</t>
    </r>
    <r>
      <rPr>
        <sz val="11"/>
        <color theme="1"/>
        <rFont val="Calibri"/>
        <family val="2"/>
        <scheme val="minor"/>
      </rPr>
      <t>). “Include in Review” column for these checks is pre-set to “Yes”.</t>
    </r>
  </si>
  <si>
    <t>d.     Search the Manual using the value in "Simulation Reports" field to locate the annotated simulation reports in the Simulation Reports section of the Manual. eQUEST and Trane Trace 700 reports are currently included.</t>
  </si>
  <si>
    <t>1.    General review process and tips</t>
  </si>
  <si>
    <r>
      <t>3.</t>
    </r>
    <r>
      <rPr>
        <sz val="7"/>
        <color theme="1"/>
        <rFont val="Times New Roman"/>
        <family val="1"/>
      </rPr>
      <t xml:space="preserve">      </t>
    </r>
    <r>
      <rPr>
        <sz val="11"/>
        <color theme="1"/>
        <rFont val="Calibri"/>
        <family val="2"/>
        <scheme val="minor"/>
      </rPr>
      <t>Proposed Design, and ECB Budget &amp; PRM Baseline tabs:</t>
    </r>
  </si>
  <si>
    <r>
      <t xml:space="preserve">         a.</t>
    </r>
    <r>
      <rPr>
        <sz val="7"/>
        <color theme="1"/>
        <rFont val="Times New Roman"/>
        <family val="1"/>
      </rPr>
      <t xml:space="preserve">      </t>
    </r>
    <r>
      <rPr>
        <sz val="11"/>
        <color theme="1"/>
        <rFont val="Calibri"/>
        <family val="2"/>
        <scheme val="minor"/>
      </rPr>
      <t>Complete the mandatory checks in the “Proposed Design” tab.</t>
    </r>
  </si>
  <si>
    <r>
      <t xml:space="preserve">         b.</t>
    </r>
    <r>
      <rPr>
        <sz val="7"/>
        <color theme="1"/>
        <rFont val="Times New Roman"/>
        <family val="1"/>
      </rPr>
      <t xml:space="preserve">      </t>
    </r>
    <r>
      <rPr>
        <sz val="11"/>
        <color theme="1"/>
        <rFont val="Calibri"/>
        <family val="2"/>
        <scheme val="minor"/>
      </rPr>
      <t>Complete the mandatory checks in the “ECB Budget and PRM Baseline” tab.</t>
    </r>
  </si>
  <si>
    <r>
      <t xml:space="preserve">         c.</t>
    </r>
    <r>
      <rPr>
        <sz val="7"/>
        <color theme="1"/>
        <rFont val="Times New Roman"/>
        <family val="1"/>
      </rPr>
      <t xml:space="preserve">      </t>
    </r>
    <r>
      <rPr>
        <sz val="11"/>
        <color theme="1"/>
        <rFont val="Calibri"/>
        <family val="2"/>
        <scheme val="minor"/>
      </rPr>
      <t>Select additional checks to be performed based on the outcome of the completed checks by setting “Include in Review” column to “Yes” on the “Proposed Design” and “ECB Budget and PRM Baseline” tabs, as applicable.</t>
    </r>
  </si>
  <si>
    <r>
      <t xml:space="preserve">         d.</t>
    </r>
    <r>
      <rPr>
        <sz val="7"/>
        <color theme="1"/>
        <rFont val="Times New Roman"/>
        <family val="1"/>
      </rPr>
      <t xml:space="preserve">      </t>
    </r>
    <r>
      <rPr>
        <sz val="11"/>
        <color theme="1"/>
        <rFont val="Calibri"/>
        <family val="2"/>
        <scheme val="minor"/>
      </rPr>
      <t>Complete the checks on the “Proposed Design” and “ECB Budget and PRM Baseline” tabs marked in the previous step.</t>
    </r>
  </si>
  <si>
    <r>
      <t xml:space="preserve">         e.</t>
    </r>
    <r>
      <rPr>
        <sz val="7"/>
        <color theme="1"/>
        <rFont val="Times New Roman"/>
        <family val="1"/>
      </rPr>
      <t xml:space="preserve">      </t>
    </r>
    <r>
      <rPr>
        <sz val="11"/>
        <color theme="1"/>
        <rFont val="Calibri"/>
        <family val="2"/>
        <scheme val="minor"/>
      </rPr>
      <t>Complete additional checks for a more comprehensive review, if desired.</t>
    </r>
  </si>
  <si>
    <r>
      <t>2.</t>
    </r>
    <r>
      <rPr>
        <sz val="7"/>
        <color theme="1"/>
        <rFont val="Times New Roman"/>
        <family val="1"/>
      </rPr>
      <t xml:space="preserve">      </t>
    </r>
    <r>
      <rPr>
        <sz val="11"/>
        <color theme="1"/>
        <rFont val="Calibri"/>
        <family val="2"/>
        <scheme val="minor"/>
      </rPr>
      <t>Review the "General Information" and "Submittal Checklist" tabs to verify that all materials necessary to support the review are provided. Document review outcome for each check, and provide review comments as necessary.</t>
    </r>
  </si>
  <si>
    <r>
      <t>e.</t>
    </r>
    <r>
      <rPr>
        <sz val="11"/>
        <color theme="1"/>
        <rFont val="Times New Roman"/>
        <family val="1"/>
      </rPr>
      <t xml:space="preserve">    (For AHJ reviewers only) </t>
    </r>
    <r>
      <rPr>
        <sz val="11"/>
        <color theme="1"/>
        <rFont val="Calibri"/>
        <family val="2"/>
        <scheme val="minor"/>
      </rPr>
      <t>Document review outcome (pass/fail/NA), and provide comments as applicable for each completed check.</t>
    </r>
  </si>
  <si>
    <t>4.    (For AHJ reviewers only) Copy the review comments from the Review Checklist into a separate document to be shared with PA, or share the completed Review Checklist with the PA to communicate the review outcome and required corrective actions.</t>
  </si>
  <si>
    <t>Provide file or document name where information is found. Reference document sections, page number, spreadsheet tab name and cell range as applicabe.</t>
  </si>
  <si>
    <t>V1.0</t>
  </si>
  <si>
    <r>
      <t>3.</t>
    </r>
    <r>
      <rPr>
        <sz val="7"/>
        <color theme="1"/>
        <rFont val="Times New Roman"/>
        <family val="1"/>
      </rPr>
      <t xml:space="preserve">      </t>
    </r>
    <r>
      <rPr>
        <sz val="11"/>
        <color theme="1"/>
        <rFont val="Calibri"/>
        <family val="2"/>
        <scheme val="minor"/>
      </rPr>
      <t xml:space="preserve">Authority Having Jurisdiction (AHJ) may request that the PA also completes the "Proposed Design" and "ECB Budget &amp; PRM Baseline" tabs to help improve the initial quality of the submittal, and to streamline the review.  </t>
    </r>
  </si>
  <si>
    <r>
      <t>1.</t>
    </r>
    <r>
      <rPr>
        <sz val="7"/>
        <color theme="1"/>
        <rFont val="Times New Roman"/>
        <family val="1"/>
      </rPr>
      <t>     </t>
    </r>
    <r>
      <rPr>
        <sz val="11"/>
        <color theme="1"/>
        <rFont val="Calibri"/>
        <family val="2"/>
        <scheme val="minor"/>
      </rPr>
      <t xml:space="preserve"> Fill out the "General Information" and "Submittal Checklist" tabs. </t>
    </r>
  </si>
  <si>
    <r>
      <t>2.</t>
    </r>
    <r>
      <rPr>
        <sz val="7"/>
        <color theme="1"/>
        <rFont val="Times New Roman"/>
        <family val="1"/>
      </rPr>
      <t xml:space="preserve">      </t>
    </r>
    <r>
      <rPr>
        <sz val="11"/>
        <color theme="1"/>
        <rFont val="Calibri"/>
        <family val="2"/>
        <scheme val="minor"/>
      </rPr>
      <t xml:space="preserve">If required by the AHJ, fill out the "Proposed Desing" and "ECB Budget &amp; PRM Baseline" tabs. Refer to the "Instructions for Submittal Reviewer" section below for details. </t>
    </r>
  </si>
  <si>
    <t>c.     Search the Manual using the value in "CheckID" field to locate the detailed description of each check in the Review Checks section of the Manual, including the applicable requirements of Standard 90.1, examples, and common mistakes.</t>
  </si>
  <si>
    <t>2.    The "General Information" and "Submittal Checklist" tabs should be filled out by Permit Applicant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</si>
</sst>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u/>
      <sz val="11"/>
      <color theme="1"/>
      <name val="Calibri"/>
      <family val="2"/>
      <scheme val="minor"/>
    </font>
    <font>
      <b/>
      <u/>
      <sz val="11"/>
      <color theme="1"/>
      <name val="Calibri"/>
      <family val="2"/>
      <scheme val="minor"/>
    </font>
    <font>
      <b/>
      <sz val="11"/>
      <color rgb="FFFF0000"/>
      <name val="Calibri"/>
      <family val="2"/>
      <scheme val="minor"/>
    </font>
    <font>
      <sz val="7"/>
      <color theme="1"/>
      <name val="Times New Roman"/>
      <family val="1"/>
    </font>
    <font>
      <sz val="14"/>
      <color rgb="FF4F81BD"/>
      <name val="Cambria"/>
      <family val="1"/>
    </font>
    <font>
      <b/>
      <sz val="10"/>
      <color theme="1"/>
      <name val="Arial"/>
      <family val="2"/>
    </font>
    <font>
      <sz val="10"/>
      <color theme="1"/>
      <name val="Arial"/>
      <family val="2"/>
    </font>
    <font>
      <sz val="10"/>
      <name val="Arial"/>
      <family val="2"/>
    </font>
    <font>
      <b/>
      <sz val="11"/>
      <name val="Calibri"/>
      <family val="2"/>
      <scheme val="minor"/>
    </font>
    <font>
      <sz val="11"/>
      <color theme="1"/>
      <name val="Times New Roman"/>
      <family val="1"/>
    </font>
  </fonts>
  <fills count="24">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rgb="FFCCECFF"/>
        <bgColor indexed="64"/>
      </patternFill>
    </fill>
    <fill>
      <patternFill patternType="solid">
        <fgColor rgb="FFDDF2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3FAFF"/>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s>
  <cellStyleXfs count="9">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cellStyleXfs>
  <cellXfs count="276">
    <xf numFmtId="0" fontId="0" fillId="0" borderId="0" xfId="0"/>
    <xf numFmtId="0" fontId="0" fillId="0" borderId="0" xfId="0" applyAlignment="1">
      <alignment horizontal="left" vertical="center" indent="2"/>
    </xf>
    <xf numFmtId="0" fontId="8" fillId="0" borderId="0" xfId="0" applyFont="1" applyAlignment="1">
      <alignment horizontal="left" vertical="center" indent="2"/>
    </xf>
    <xf numFmtId="0" fontId="0" fillId="0" borderId="0" xfId="0" applyAlignment="1">
      <alignment horizontal="left" vertical="center" indent="5"/>
    </xf>
    <xf numFmtId="0" fontId="0" fillId="0" borderId="0" xfId="0" applyAlignment="1">
      <alignment horizontal="left" vertical="center" indent="7"/>
    </xf>
    <xf numFmtId="0" fontId="0" fillId="0" borderId="0" xfId="0"/>
    <xf numFmtId="0" fontId="0" fillId="22" borderId="10" xfId="0" applyFill="1" applyBorder="1" applyProtection="1">
      <protection locked="0"/>
    </xf>
    <xf numFmtId="0" fontId="0" fillId="22" borderId="11" xfId="0" applyFill="1" applyBorder="1" applyProtection="1">
      <protection locked="0"/>
    </xf>
    <xf numFmtId="0" fontId="12" fillId="21" borderId="21" xfId="0" applyFont="1" applyFill="1" applyBorder="1" applyAlignment="1" applyProtection="1">
      <alignment horizontal="center"/>
    </xf>
    <xf numFmtId="0" fontId="12" fillId="21" borderId="17" xfId="0" applyFont="1" applyFill="1" applyBorder="1" applyAlignment="1" applyProtection="1">
      <alignment horizontal="center"/>
    </xf>
    <xf numFmtId="0" fontId="12" fillId="23" borderId="21" xfId="0" applyFont="1" applyFill="1" applyBorder="1" applyAlignment="1" applyProtection="1">
      <alignment horizontal="center"/>
    </xf>
    <xf numFmtId="0" fontId="12" fillId="23" borderId="17" xfId="0" applyFont="1" applyFill="1" applyBorder="1" applyAlignment="1" applyProtection="1">
      <alignment horizontal="center"/>
    </xf>
    <xf numFmtId="0" fontId="0" fillId="0" borderId="0" xfId="0" applyProtection="1"/>
    <xf numFmtId="0" fontId="2" fillId="19" borderId="35" xfId="0" applyFont="1" applyFill="1" applyBorder="1" applyAlignment="1" applyProtection="1">
      <alignment horizontal="center"/>
    </xf>
    <xf numFmtId="0" fontId="12" fillId="19" borderId="14" xfId="0" applyFont="1" applyFill="1" applyBorder="1" applyAlignment="1" applyProtection="1">
      <alignment horizontal="center" vertical="center" wrapText="1"/>
    </xf>
    <xf numFmtId="0" fontId="2" fillId="19" borderId="14" xfId="0" applyFont="1" applyFill="1" applyBorder="1" applyAlignment="1" applyProtection="1">
      <alignment horizontal="center" vertical="center" wrapText="1"/>
    </xf>
    <xf numFmtId="0" fontId="2" fillId="19" borderId="13" xfId="0" applyFont="1" applyFill="1" applyBorder="1" applyAlignment="1" applyProtection="1">
      <alignment horizontal="center" vertical="center" wrapText="1"/>
    </xf>
    <xf numFmtId="0" fontId="0" fillId="19" borderId="5" xfId="0" applyFill="1" applyBorder="1" applyAlignment="1" applyProtection="1">
      <alignment horizontal="center" vertical="center"/>
    </xf>
    <xf numFmtId="0" fontId="0" fillId="17" borderId="1" xfId="0" applyFill="1" applyBorder="1" applyAlignment="1" applyProtection="1">
      <alignment wrapText="1"/>
    </xf>
    <xf numFmtId="0" fontId="0" fillId="17" borderId="1" xfId="0" applyFont="1" applyFill="1" applyBorder="1" applyProtection="1"/>
    <xf numFmtId="0" fontId="0" fillId="17" borderId="1" xfId="0" applyFont="1" applyFill="1" applyBorder="1" applyAlignment="1" applyProtection="1">
      <alignment wrapText="1"/>
    </xf>
    <xf numFmtId="0" fontId="0" fillId="19" borderId="5" xfId="0" applyFill="1" applyBorder="1" applyProtection="1"/>
    <xf numFmtId="0" fontId="2" fillId="19" borderId="1" xfId="0" applyFont="1" applyFill="1" applyBorder="1" applyAlignment="1" applyProtection="1">
      <alignment horizontal="center"/>
    </xf>
    <xf numFmtId="0" fontId="0" fillId="17" borderId="1" xfId="0" applyFont="1" applyFill="1" applyBorder="1" applyAlignment="1" applyProtection="1">
      <alignment horizontal="left" wrapText="1"/>
    </xf>
    <xf numFmtId="0" fontId="0" fillId="17" borderId="1" xfId="0" applyFont="1" applyFill="1" applyBorder="1" applyAlignment="1" applyProtection="1">
      <alignment horizontal="left"/>
    </xf>
    <xf numFmtId="0" fontId="0" fillId="17" borderId="1" xfId="0" applyFill="1" applyBorder="1" applyProtection="1"/>
    <xf numFmtId="0" fontId="2" fillId="19" borderId="1" xfId="0" applyFont="1" applyFill="1" applyBorder="1" applyAlignment="1" applyProtection="1">
      <alignment horizontal="center" vertical="center"/>
    </xf>
    <xf numFmtId="0" fontId="0" fillId="19" borderId="5" xfId="0" applyFill="1" applyBorder="1" applyAlignment="1" applyProtection="1">
      <alignment horizontal="center"/>
    </xf>
    <xf numFmtId="0" fontId="2" fillId="19" borderId="5" xfId="0" applyFont="1" applyFill="1" applyBorder="1" applyAlignment="1" applyProtection="1">
      <alignment horizontal="center" vertical="center"/>
    </xf>
    <xf numFmtId="0" fontId="0" fillId="19" borderId="7" xfId="0" applyFill="1" applyBorder="1" applyAlignment="1" applyProtection="1">
      <alignment horizontal="center"/>
    </xf>
    <xf numFmtId="0" fontId="0" fillId="17" borderId="8" xfId="0" applyFill="1" applyBorder="1" applyAlignment="1" applyProtection="1">
      <alignment wrapText="1"/>
    </xf>
    <xf numFmtId="0" fontId="0" fillId="19" borderId="10" xfId="0" applyFill="1" applyBorder="1" applyProtection="1"/>
    <xf numFmtId="0" fontId="10" fillId="0" borderId="21"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0" fillId="19" borderId="12" xfId="0" applyFill="1" applyBorder="1" applyAlignment="1" applyProtection="1">
      <alignment horizontal="center"/>
    </xf>
    <xf numFmtId="0" fontId="2" fillId="19" borderId="28" xfId="0" applyFont="1" applyFill="1" applyBorder="1" applyAlignment="1" applyProtection="1">
      <alignment horizontal="center"/>
    </xf>
    <xf numFmtId="0" fontId="0" fillId="19" borderId="37" xfId="0" applyFill="1" applyBorder="1" applyAlignment="1" applyProtection="1">
      <alignment horizontal="center"/>
    </xf>
    <xf numFmtId="0" fontId="2" fillId="2" borderId="26"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1" xfId="0" applyFont="1" applyFill="1" applyBorder="1" applyAlignment="1" applyProtection="1">
      <alignment vertical="center" wrapText="1"/>
    </xf>
    <xf numFmtId="0" fontId="0" fillId="2" borderId="1"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6" fillId="17" borderId="5" xfId="0" applyFont="1" applyFill="1" applyBorder="1" applyAlignment="1" applyProtection="1">
      <alignment horizontal="center" vertical="center" wrapText="1"/>
    </xf>
    <xf numFmtId="0" fontId="0" fillId="18" borderId="1" xfId="0" applyFill="1" applyBorder="1" applyAlignment="1" applyProtection="1">
      <alignment vertical="center" wrapText="1"/>
    </xf>
    <xf numFmtId="0" fontId="0" fillId="17" borderId="1" xfId="0" applyFill="1" applyBorder="1" applyAlignment="1" applyProtection="1">
      <alignment horizontal="center" vertical="center" wrapText="1"/>
    </xf>
    <xf numFmtId="0" fontId="0" fillId="17" borderId="1" xfId="0" applyFill="1" applyBorder="1" applyAlignment="1" applyProtection="1">
      <alignment horizontal="left" vertical="center" wrapText="1"/>
    </xf>
    <xf numFmtId="0" fontId="2" fillId="10" borderId="26" xfId="0" applyFont="1" applyFill="1" applyBorder="1" applyAlignment="1" applyProtection="1">
      <alignment horizontal="center" vertical="center" wrapText="1"/>
    </xf>
    <xf numFmtId="0" fontId="2" fillId="10" borderId="27" xfId="0" applyFont="1" applyFill="1" applyBorder="1" applyAlignment="1" applyProtection="1">
      <alignment horizontal="center" vertical="center" wrapText="1"/>
    </xf>
    <xf numFmtId="0" fontId="2" fillId="10" borderId="29" xfId="0" applyFont="1" applyFill="1" applyBorder="1" applyAlignment="1" applyProtection="1">
      <alignment horizontal="center" vertical="center" wrapText="1"/>
    </xf>
    <xf numFmtId="0" fontId="0" fillId="10" borderId="5" xfId="0" applyFont="1" applyFill="1" applyBorder="1" applyAlignment="1" applyProtection="1">
      <alignment horizontal="center" vertical="center" wrapText="1"/>
    </xf>
    <xf numFmtId="0" fontId="0" fillId="10" borderId="1" xfId="0" applyFont="1" applyFill="1" applyBorder="1" applyAlignment="1" applyProtection="1">
      <alignment vertical="center" wrapText="1"/>
    </xf>
    <xf numFmtId="0" fontId="0" fillId="10" borderId="1" xfId="0" applyFont="1" applyFill="1" applyBorder="1" applyAlignment="1" applyProtection="1">
      <alignment horizontal="center" vertical="center" wrapText="1"/>
    </xf>
    <xf numFmtId="0" fontId="0" fillId="10" borderId="6" xfId="0" applyFont="1" applyFill="1" applyBorder="1" applyAlignment="1" applyProtection="1">
      <alignment horizontal="center" vertical="center" wrapText="1"/>
    </xf>
    <xf numFmtId="0" fontId="6" fillId="9" borderId="5" xfId="0" applyFont="1" applyFill="1" applyBorder="1" applyAlignment="1" applyProtection="1">
      <alignment horizontal="center" vertical="center" wrapText="1"/>
    </xf>
    <xf numFmtId="0" fontId="0" fillId="10" borderId="1" xfId="0" applyFill="1" applyBorder="1" applyAlignment="1" applyProtection="1">
      <alignment horizontal="center" vertical="center" wrapText="1"/>
    </xf>
    <xf numFmtId="0" fontId="0" fillId="9" borderId="1" xfId="0" applyFill="1" applyBorder="1" applyAlignment="1" applyProtection="1">
      <alignment horizontal="center" vertical="center" wrapText="1"/>
    </xf>
    <xf numFmtId="0" fontId="0" fillId="9" borderId="1" xfId="0" applyFill="1" applyBorder="1" applyAlignment="1" applyProtection="1">
      <alignment horizontal="left" vertical="center" wrapText="1"/>
    </xf>
    <xf numFmtId="0" fontId="6" fillId="9" borderId="7" xfId="0" applyFont="1" applyFill="1" applyBorder="1" applyAlignment="1" applyProtection="1">
      <alignment horizontal="center" vertical="center" wrapText="1"/>
    </xf>
    <xf numFmtId="0" fontId="0" fillId="10" borderId="8" xfId="0" applyFill="1" applyBorder="1" applyAlignment="1" applyProtection="1">
      <alignment horizontal="center" vertical="center" wrapText="1"/>
    </xf>
    <xf numFmtId="0" fontId="0" fillId="9" borderId="8" xfId="0" applyFill="1" applyBorder="1" applyAlignment="1" applyProtection="1">
      <alignment horizontal="center" vertical="center" wrapText="1"/>
    </xf>
    <xf numFmtId="0" fontId="0" fillId="9" borderId="8" xfId="0" applyFill="1" applyBorder="1" applyAlignment="1" applyProtection="1">
      <alignment horizontal="left" vertical="center" wrapText="1"/>
    </xf>
    <xf numFmtId="0" fontId="2" fillId="6" borderId="26" xfId="0" applyFont="1" applyFill="1" applyBorder="1" applyAlignment="1" applyProtection="1">
      <alignment horizontal="center" vertical="center" wrapText="1"/>
    </xf>
    <xf numFmtId="0" fontId="2" fillId="6" borderId="27" xfId="0" applyFont="1" applyFill="1" applyBorder="1" applyAlignment="1" applyProtection="1">
      <alignment horizontal="center" vertical="center" wrapText="1"/>
    </xf>
    <xf numFmtId="0" fontId="2" fillId="6" borderId="29"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6" borderId="5" xfId="0" applyFont="1" applyFill="1" applyBorder="1" applyAlignment="1" applyProtection="1">
      <alignment vertical="center" wrapText="1"/>
    </xf>
    <xf numFmtId="0" fontId="0" fillId="6" borderId="1" xfId="0" applyFont="1" applyFill="1" applyBorder="1" applyAlignment="1" applyProtection="1">
      <alignment vertical="center" wrapText="1"/>
    </xf>
    <xf numFmtId="0" fontId="0" fillId="6" borderId="1" xfId="0" applyFont="1" applyFill="1" applyBorder="1" applyAlignment="1" applyProtection="1">
      <alignment horizontal="center" vertical="center" wrapText="1"/>
    </xf>
    <xf numFmtId="0" fontId="0" fillId="6" borderId="6"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5" borderId="1" xfId="0" applyFill="1" applyBorder="1" applyAlignment="1" applyProtection="1">
      <alignment horizontal="left" vertical="center" wrapText="1"/>
    </xf>
    <xf numFmtId="0" fontId="6" fillId="5" borderId="38" xfId="0" applyFont="1" applyFill="1" applyBorder="1" applyAlignment="1" applyProtection="1">
      <alignment horizontal="center" vertical="center" wrapText="1"/>
    </xf>
    <xf numFmtId="0" fontId="0" fillId="5" borderId="31" xfId="0" applyFill="1" applyBorder="1" applyAlignment="1" applyProtection="1">
      <alignment horizontal="center" vertical="center" wrapText="1"/>
    </xf>
    <xf numFmtId="0" fontId="0" fillId="5" borderId="31" xfId="0" applyFill="1" applyBorder="1" applyAlignment="1" applyProtection="1">
      <alignment horizontal="left" vertical="center" wrapText="1"/>
    </xf>
    <xf numFmtId="0" fontId="2" fillId="4" borderId="26" xfId="0" applyFont="1" applyFill="1" applyBorder="1" applyAlignment="1" applyProtection="1">
      <alignment horizontal="center" vertical="center" wrapText="1"/>
    </xf>
    <xf numFmtId="0" fontId="2" fillId="4" borderId="27"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1" xfId="0" applyFont="1" applyFill="1" applyBorder="1" applyAlignment="1" applyProtection="1">
      <alignment vertical="center" wrapText="1"/>
    </xf>
    <xf numFmtId="0" fontId="2" fillId="4" borderId="1"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0" fillId="4" borderId="1" xfId="0" applyFill="1" applyBorder="1" applyAlignment="1" applyProtection="1">
      <alignment vertical="center" wrapText="1"/>
    </xf>
    <xf numFmtId="0" fontId="0" fillId="3" borderId="1" xfId="0" applyFill="1" applyBorder="1" applyAlignment="1" applyProtection="1">
      <alignment horizontal="center" vertical="center" wrapText="1"/>
    </xf>
    <xf numFmtId="0" fontId="0" fillId="3" borderId="1" xfId="0" applyFill="1" applyBorder="1" applyAlignment="1" applyProtection="1">
      <alignment horizontal="left" vertical="center" wrapText="1"/>
    </xf>
    <xf numFmtId="0" fontId="0" fillId="3" borderId="5" xfId="0"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7" xfId="0" applyFont="1" applyFill="1" applyBorder="1" applyAlignment="1" applyProtection="1">
      <alignment horizontal="center" vertical="center" wrapText="1"/>
    </xf>
    <xf numFmtId="0" fontId="2" fillId="8" borderId="29"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2" fillId="8" borderId="5" xfId="0" applyFont="1" applyFill="1" applyBorder="1" applyAlignment="1" applyProtection="1">
      <alignment horizontal="center" vertical="center" wrapText="1"/>
    </xf>
    <xf numFmtId="0" fontId="2" fillId="8" borderId="1" xfId="0" applyFont="1" applyFill="1" applyBorder="1" applyAlignment="1" applyProtection="1">
      <alignment vertical="center" wrapText="1"/>
    </xf>
    <xf numFmtId="0" fontId="2" fillId="8" borderId="1" xfId="0" applyFont="1" applyFill="1" applyBorder="1" applyAlignment="1" applyProtection="1">
      <alignment horizontal="center" vertical="center" wrapText="1"/>
    </xf>
    <xf numFmtId="0" fontId="2" fillId="8" borderId="6" xfId="0" applyFont="1" applyFill="1" applyBorder="1" applyAlignment="1" applyProtection="1">
      <alignment horizontal="center" vertical="center" wrapText="1"/>
    </xf>
    <xf numFmtId="0" fontId="6" fillId="7" borderId="5" xfId="0" applyFont="1" applyFill="1" applyBorder="1" applyAlignment="1" applyProtection="1">
      <alignment horizontal="center" vertical="center" wrapText="1"/>
    </xf>
    <xf numFmtId="0" fontId="0" fillId="8" borderId="1" xfId="0" applyFill="1" applyBorder="1" applyAlignment="1" applyProtection="1">
      <alignment vertical="center" wrapText="1"/>
    </xf>
    <xf numFmtId="0" fontId="0" fillId="7" borderId="1" xfId="0" applyFill="1" applyBorder="1" applyAlignment="1" applyProtection="1">
      <alignment horizontal="center" vertical="center" wrapText="1"/>
    </xf>
    <xf numFmtId="0" fontId="0" fillId="7" borderId="1" xfId="0" applyFill="1" applyBorder="1" applyAlignment="1" applyProtection="1">
      <alignment horizontal="left" vertical="center" wrapText="1"/>
    </xf>
    <xf numFmtId="0" fontId="0" fillId="7" borderId="5" xfId="0" applyFill="1" applyBorder="1" applyAlignment="1" applyProtection="1">
      <alignment horizontal="center" vertical="center" wrapText="1"/>
    </xf>
    <xf numFmtId="0" fontId="0" fillId="8" borderId="1" xfId="0" applyFill="1" applyBorder="1" applyAlignment="1" applyProtection="1">
      <alignment horizontal="center" vertical="center" wrapText="1"/>
    </xf>
    <xf numFmtId="0" fontId="2" fillId="12" borderId="26" xfId="0" applyFont="1" applyFill="1" applyBorder="1" applyAlignment="1" applyProtection="1">
      <alignment horizontal="center" vertical="center" wrapText="1"/>
    </xf>
    <xf numFmtId="0" fontId="2" fillId="12" borderId="27" xfId="0" applyFont="1" applyFill="1" applyBorder="1" applyAlignment="1" applyProtection="1">
      <alignment horizontal="center" vertical="center" wrapText="1"/>
    </xf>
    <xf numFmtId="0" fontId="2" fillId="12" borderId="29" xfId="0" applyFont="1" applyFill="1" applyBorder="1" applyAlignment="1" applyProtection="1">
      <alignment horizontal="center" vertical="center" wrapText="1"/>
    </xf>
    <xf numFmtId="0" fontId="0" fillId="12" borderId="5" xfId="0" applyFill="1" applyBorder="1" applyAlignment="1" applyProtection="1">
      <alignment horizontal="center" vertical="center" wrapText="1"/>
    </xf>
    <xf numFmtId="0" fontId="0" fillId="12" borderId="1" xfId="0" applyFill="1" applyBorder="1" applyAlignment="1" applyProtection="1">
      <alignment vertical="center" wrapText="1"/>
    </xf>
    <xf numFmtId="0" fontId="0" fillId="12" borderId="1" xfId="0" applyFill="1" applyBorder="1" applyAlignment="1" applyProtection="1">
      <alignment horizontal="center" vertical="center" wrapText="1"/>
    </xf>
    <xf numFmtId="0" fontId="0" fillId="12" borderId="6" xfId="0" applyFill="1" applyBorder="1" applyAlignment="1" applyProtection="1">
      <alignment horizontal="center" vertical="center" wrapText="1"/>
    </xf>
    <xf numFmtId="0" fontId="6" fillId="11" borderId="5" xfId="0" applyFont="1" applyFill="1" applyBorder="1" applyAlignment="1" applyProtection="1">
      <alignment horizontal="center" vertical="center" wrapText="1"/>
    </xf>
    <xf numFmtId="0" fontId="0" fillId="11" borderId="1" xfId="0" applyFill="1" applyBorder="1" applyAlignment="1" applyProtection="1">
      <alignment horizontal="center" vertical="center" wrapText="1"/>
    </xf>
    <xf numFmtId="0" fontId="0" fillId="11" borderId="1" xfId="0" applyFill="1" applyBorder="1" applyAlignment="1" applyProtection="1">
      <alignment horizontal="left" vertical="center" wrapText="1"/>
    </xf>
    <xf numFmtId="0" fontId="0" fillId="11" borderId="5"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6" borderId="1" xfId="0" applyFill="1" applyBorder="1" applyAlignment="1" applyProtection="1">
      <alignment vertical="center" wrapText="1"/>
    </xf>
    <xf numFmtId="0" fontId="0" fillId="6" borderId="1" xfId="0"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0" fillId="10" borderId="5" xfId="0" applyFill="1" applyBorder="1" applyAlignment="1" applyProtection="1">
      <alignment horizontal="center" vertical="center" wrapText="1"/>
    </xf>
    <xf numFmtId="0" fontId="0" fillId="10" borderId="1" xfId="0" applyFill="1" applyBorder="1" applyAlignment="1" applyProtection="1">
      <alignment vertical="center" wrapText="1"/>
    </xf>
    <xf numFmtId="0" fontId="0" fillId="10" borderId="6" xfId="0" applyFill="1" applyBorder="1" applyAlignment="1" applyProtection="1">
      <alignment horizontal="center" vertical="center" wrapText="1"/>
    </xf>
    <xf numFmtId="0" fontId="0" fillId="9" borderId="5" xfId="0" applyFill="1" applyBorder="1" applyAlignment="1" applyProtection="1">
      <alignment horizontal="center" vertical="center" wrapText="1"/>
    </xf>
    <xf numFmtId="0" fontId="2" fillId="13" borderId="26" xfId="0" applyFont="1" applyFill="1" applyBorder="1" applyAlignment="1" applyProtection="1">
      <alignment horizontal="center" vertical="center" wrapText="1"/>
    </xf>
    <xf numFmtId="0" fontId="2" fillId="13" borderId="27" xfId="0" applyFont="1" applyFill="1" applyBorder="1" applyAlignment="1" applyProtection="1">
      <alignment horizontal="center" vertical="center" wrapText="1"/>
    </xf>
    <xf numFmtId="0" fontId="2" fillId="13" borderId="29" xfId="0" applyFont="1" applyFill="1" applyBorder="1" applyAlignment="1" applyProtection="1">
      <alignment horizontal="center" vertical="center" wrapText="1"/>
    </xf>
    <xf numFmtId="0" fontId="0" fillId="13" borderId="5" xfId="0" applyFill="1" applyBorder="1" applyAlignment="1" applyProtection="1">
      <alignment horizontal="center" vertical="center" wrapText="1"/>
    </xf>
    <xf numFmtId="0" fontId="0" fillId="13" borderId="1" xfId="0" applyFill="1" applyBorder="1" applyAlignment="1" applyProtection="1">
      <alignment vertical="center" wrapText="1"/>
    </xf>
    <xf numFmtId="0" fontId="0" fillId="13" borderId="1" xfId="0" applyFill="1" applyBorder="1" applyAlignment="1" applyProtection="1">
      <alignment horizontal="center" vertical="center" wrapText="1"/>
    </xf>
    <xf numFmtId="0" fontId="0" fillId="13" borderId="6" xfId="0"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1" xfId="0" applyFill="1" applyBorder="1" applyAlignment="1" applyProtection="1">
      <alignment horizontal="left" vertical="center" wrapText="1"/>
    </xf>
    <xf numFmtId="0" fontId="0" fillId="2" borderId="3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6" fillId="2" borderId="38" xfId="0" applyFont="1" applyFill="1" applyBorder="1" applyAlignment="1" applyProtection="1">
      <alignment horizontal="center" vertical="center" wrapText="1"/>
    </xf>
    <xf numFmtId="0" fontId="0" fillId="13" borderId="31" xfId="0" applyFill="1" applyBorder="1" applyAlignment="1" applyProtection="1">
      <alignment vertical="center" wrapText="1"/>
    </xf>
    <xf numFmtId="0" fontId="0" fillId="2" borderId="31" xfId="0" applyFill="1" applyBorder="1" applyAlignment="1" applyProtection="1">
      <alignment horizontal="center" vertical="center" wrapText="1"/>
    </xf>
    <xf numFmtId="0" fontId="0" fillId="2" borderId="31" xfId="0" applyFill="1" applyBorder="1" applyAlignment="1" applyProtection="1">
      <alignment horizontal="left" vertical="center" wrapText="1"/>
    </xf>
    <xf numFmtId="0" fontId="0" fillId="14" borderId="30" xfId="0" applyFill="1" applyBorder="1" applyAlignment="1" applyProtection="1">
      <alignment horizontal="center" vertical="center" wrapText="1"/>
    </xf>
    <xf numFmtId="0" fontId="0" fillId="13" borderId="3" xfId="0" applyFill="1" applyBorder="1" applyAlignment="1" applyProtection="1">
      <alignment vertical="center" wrapText="1"/>
    </xf>
    <xf numFmtId="0" fontId="0" fillId="14" borderId="3" xfId="0" applyFill="1" applyBorder="1" applyAlignment="1" applyProtection="1">
      <alignment horizontal="center" vertical="center" wrapText="1"/>
    </xf>
    <xf numFmtId="0" fontId="0" fillId="14" borderId="3" xfId="0" applyFill="1" applyBorder="1" applyAlignment="1" applyProtection="1">
      <alignment horizontal="left" vertical="center" wrapText="1"/>
    </xf>
    <xf numFmtId="0" fontId="0" fillId="14" borderId="5" xfId="0" applyFill="1" applyBorder="1" applyAlignment="1" applyProtection="1">
      <alignment horizontal="center" vertical="center" wrapText="1"/>
    </xf>
    <xf numFmtId="0" fontId="0" fillId="14" borderId="1" xfId="0" applyFill="1" applyBorder="1" applyAlignment="1" applyProtection="1">
      <alignment horizontal="center" vertical="center" wrapText="1"/>
    </xf>
    <xf numFmtId="0" fontId="0" fillId="14" borderId="1" xfId="0" applyFill="1" applyBorder="1" applyAlignment="1" applyProtection="1">
      <alignment horizontal="left" vertical="center" wrapText="1"/>
    </xf>
    <xf numFmtId="0" fontId="0" fillId="14" borderId="7" xfId="0" applyFill="1" applyBorder="1" applyAlignment="1" applyProtection="1">
      <alignment horizontal="center" vertical="center" wrapText="1"/>
    </xf>
    <xf numFmtId="0" fontId="0" fillId="13" borderId="8" xfId="0" applyFill="1" applyBorder="1" applyAlignment="1" applyProtection="1">
      <alignment vertical="center" wrapText="1"/>
    </xf>
    <xf numFmtId="0" fontId="0" fillId="14" borderId="8" xfId="0" applyFill="1" applyBorder="1" applyAlignment="1" applyProtection="1">
      <alignment horizontal="center" vertical="center" wrapText="1"/>
    </xf>
    <xf numFmtId="0" fontId="0" fillId="14" borderId="8" xfId="0" applyFill="1" applyBorder="1" applyAlignment="1" applyProtection="1">
      <alignment horizontal="left" vertical="center" wrapText="1"/>
    </xf>
    <xf numFmtId="0" fontId="2" fillId="15" borderId="26" xfId="0" applyFont="1" applyFill="1" applyBorder="1" applyAlignment="1" applyProtection="1">
      <alignment horizontal="center" vertical="center" wrapText="1"/>
    </xf>
    <xf numFmtId="0" fontId="2" fillId="15" borderId="27" xfId="0" applyFont="1" applyFill="1" applyBorder="1" applyAlignment="1" applyProtection="1">
      <alignment horizontal="center" vertical="center" wrapText="1"/>
    </xf>
    <xf numFmtId="0" fontId="2" fillId="15" borderId="29" xfId="0" applyFont="1" applyFill="1" applyBorder="1" applyAlignment="1" applyProtection="1">
      <alignment horizontal="center" vertical="center" wrapText="1"/>
    </xf>
    <xf numFmtId="0" fontId="0" fillId="15" borderId="5" xfId="0" applyFill="1" applyBorder="1" applyAlignment="1" applyProtection="1">
      <alignment horizontal="center" vertical="center" wrapText="1"/>
    </xf>
    <xf numFmtId="0" fontId="0" fillId="15" borderId="1" xfId="0" applyFill="1" applyBorder="1" applyAlignment="1" applyProtection="1">
      <alignment vertical="center" wrapText="1"/>
    </xf>
    <xf numFmtId="0" fontId="0" fillId="15" borderId="1" xfId="0" applyFill="1" applyBorder="1" applyAlignment="1" applyProtection="1">
      <alignment horizontal="center" vertical="center" wrapText="1"/>
    </xf>
    <xf numFmtId="0" fontId="0" fillId="15" borderId="6" xfId="0" applyFill="1" applyBorder="1" applyAlignment="1" applyProtection="1">
      <alignment horizontal="center" vertical="center" wrapText="1"/>
    </xf>
    <xf numFmtId="0" fontId="6" fillId="16" borderId="5" xfId="0" applyFont="1" applyFill="1" applyBorder="1" applyAlignment="1" applyProtection="1">
      <alignment horizontal="center" vertical="center" wrapText="1"/>
    </xf>
    <xf numFmtId="0" fontId="0" fillId="16" borderId="1" xfId="0" applyFill="1" applyBorder="1" applyAlignment="1" applyProtection="1">
      <alignment horizontal="center" vertical="center" wrapText="1"/>
    </xf>
    <xf numFmtId="0" fontId="0" fillId="16" borderId="1" xfId="0" applyFill="1" applyBorder="1" applyAlignment="1" applyProtection="1">
      <alignment horizontal="left" vertical="center" wrapText="1"/>
    </xf>
    <xf numFmtId="0" fontId="6" fillId="16" borderId="7" xfId="0" applyFont="1" applyFill="1" applyBorder="1" applyAlignment="1" applyProtection="1">
      <alignment horizontal="center" vertical="center" wrapText="1"/>
    </xf>
    <xf numFmtId="0" fontId="0" fillId="15" borderId="8" xfId="0" applyFill="1" applyBorder="1" applyAlignment="1" applyProtection="1">
      <alignment vertical="center" wrapText="1"/>
    </xf>
    <xf numFmtId="0" fontId="0" fillId="16" borderId="8" xfId="0" applyFill="1" applyBorder="1" applyAlignment="1" applyProtection="1">
      <alignment horizontal="center" vertical="center" wrapText="1"/>
    </xf>
    <xf numFmtId="0" fontId="0" fillId="16" borderId="8" xfId="0" applyFill="1" applyBorder="1" applyAlignment="1" applyProtection="1">
      <alignment horizontal="left" vertical="center" wrapText="1"/>
    </xf>
    <xf numFmtId="0" fontId="0" fillId="20" borderId="30" xfId="0" applyFill="1" applyBorder="1" applyAlignment="1" applyProtection="1">
      <alignment horizontal="center" vertical="center" wrapText="1"/>
    </xf>
    <xf numFmtId="0" fontId="0" fillId="15" borderId="3" xfId="0" applyFill="1" applyBorder="1" applyAlignment="1" applyProtection="1">
      <alignment horizontal="center" vertical="center" wrapText="1"/>
    </xf>
    <xf numFmtId="0" fontId="0" fillId="20" borderId="3" xfId="0" applyFill="1" applyBorder="1" applyAlignment="1" applyProtection="1">
      <alignment horizontal="center" vertical="center" wrapText="1"/>
    </xf>
    <xf numFmtId="0" fontId="0" fillId="20" borderId="3" xfId="0" applyFill="1" applyBorder="1" applyAlignment="1" applyProtection="1">
      <alignment horizontal="left" vertical="center" wrapText="1"/>
    </xf>
    <xf numFmtId="0" fontId="0" fillId="20" borderId="5" xfId="0" applyFill="1" applyBorder="1" applyAlignment="1" applyProtection="1">
      <alignment horizontal="center" vertical="center" wrapText="1"/>
    </xf>
    <xf numFmtId="0" fontId="0" fillId="20" borderId="1" xfId="0" applyFill="1" applyBorder="1" applyAlignment="1" applyProtection="1">
      <alignment horizontal="center" vertical="center" wrapText="1"/>
    </xf>
    <xf numFmtId="0" fontId="0" fillId="20" borderId="1" xfId="0" applyFill="1" applyBorder="1" applyAlignment="1" applyProtection="1">
      <alignment horizontal="left" vertical="center" wrapText="1"/>
    </xf>
    <xf numFmtId="0" fontId="6" fillId="20" borderId="5"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6" fillId="20" borderId="7" xfId="0" applyFont="1" applyFill="1" applyBorder="1" applyAlignment="1" applyProtection="1">
      <alignment horizontal="center" vertical="center" wrapText="1"/>
    </xf>
    <xf numFmtId="0" fontId="0" fillId="15" borderId="8" xfId="0" applyFill="1" applyBorder="1" applyAlignment="1" applyProtection="1">
      <alignment horizontal="center" vertical="center" wrapText="1"/>
    </xf>
    <xf numFmtId="0" fontId="0" fillId="20" borderId="8" xfId="0" applyFill="1" applyBorder="1" applyAlignment="1" applyProtection="1">
      <alignment horizontal="center" vertical="center" wrapText="1"/>
    </xf>
    <xf numFmtId="0" fontId="0" fillId="20" borderId="8" xfId="0" applyFill="1" applyBorder="1" applyAlignment="1" applyProtection="1">
      <alignment horizontal="left" vertical="center" wrapText="1"/>
    </xf>
    <xf numFmtId="0" fontId="0" fillId="4" borderId="5"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0" fillId="3" borderId="1" xfId="0" applyFill="1" applyBorder="1" applyAlignment="1" applyProtection="1">
      <alignment vertical="center" wrapText="1"/>
    </xf>
    <xf numFmtId="0" fontId="12" fillId="3" borderId="7" xfId="0" applyFont="1" applyFill="1" applyBorder="1" applyAlignment="1" applyProtection="1">
      <alignment horizontal="center" vertical="center" wrapText="1"/>
    </xf>
    <xf numFmtId="0" fontId="0" fillId="3" borderId="8" xfId="0" applyFill="1" applyBorder="1" applyAlignment="1" applyProtection="1">
      <alignment vertical="center" wrapText="1"/>
    </xf>
    <xf numFmtId="0" fontId="0" fillId="3" borderId="8" xfId="0" applyFill="1" applyBorder="1" applyAlignment="1" applyProtection="1">
      <alignment horizontal="center" vertical="center" wrapText="1"/>
    </xf>
    <xf numFmtId="0" fontId="0" fillId="3" borderId="8" xfId="0" applyFill="1" applyBorder="1" applyAlignment="1" applyProtection="1">
      <alignment horizontal="left" vertical="center" wrapText="1"/>
    </xf>
    <xf numFmtId="0" fontId="0" fillId="0" borderId="1"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2" fillId="19" borderId="6" xfId="0" applyFont="1" applyFill="1" applyBorder="1" applyAlignment="1" applyProtection="1">
      <alignment horizontal="center" vertical="center" wrapText="1"/>
    </xf>
    <xf numFmtId="0" fontId="0" fillId="18" borderId="1" xfId="0" applyFill="1" applyBorder="1" applyAlignment="1" applyProtection="1">
      <alignment horizontal="center" vertical="center" wrapText="1"/>
    </xf>
    <xf numFmtId="0" fontId="0" fillId="18" borderId="8" xfId="0" applyFill="1" applyBorder="1" applyAlignment="1" applyProtection="1">
      <alignment horizontal="center" vertical="center" wrapText="1"/>
    </xf>
    <xf numFmtId="0" fontId="0" fillId="17" borderId="8" xfId="0" applyFill="1" applyBorder="1" applyAlignment="1" applyProtection="1">
      <alignment horizontal="center" vertical="center" wrapText="1"/>
    </xf>
    <xf numFmtId="0" fontId="0" fillId="17" borderId="8" xfId="0" applyFill="1" applyBorder="1" applyAlignment="1" applyProtection="1">
      <alignment horizontal="left" vertical="center" wrapText="1"/>
    </xf>
    <xf numFmtId="0" fontId="0" fillId="5" borderId="8" xfId="0" applyFill="1" applyBorder="1" applyAlignment="1" applyProtection="1">
      <alignment horizontal="center" vertical="center" wrapText="1"/>
    </xf>
    <xf numFmtId="0" fontId="0" fillId="5" borderId="8" xfId="0" applyFill="1" applyBorder="1" applyAlignment="1" applyProtection="1">
      <alignment horizontal="left" vertical="center" wrapText="1"/>
    </xf>
    <xf numFmtId="0" fontId="0" fillId="4" borderId="8"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8" xfId="0" applyFill="1" applyBorder="1" applyAlignment="1" applyProtection="1">
      <alignment horizontal="center" vertical="center" wrapText="1"/>
    </xf>
    <xf numFmtId="0" fontId="0" fillId="7" borderId="8" xfId="0" applyFill="1" applyBorder="1" applyAlignment="1" applyProtection="1">
      <alignment horizontal="center" vertical="center" wrapText="1"/>
    </xf>
    <xf numFmtId="0" fontId="0" fillId="7" borderId="8" xfId="0" applyFill="1" applyBorder="1" applyAlignment="1" applyProtection="1">
      <alignment horizontal="left" vertical="center" wrapText="1"/>
    </xf>
    <xf numFmtId="0" fontId="0" fillId="12" borderId="8" xfId="0" applyFill="1" applyBorder="1" applyAlignment="1" applyProtection="1">
      <alignment horizontal="center" vertical="center" wrapText="1"/>
    </xf>
    <xf numFmtId="0" fontId="0" fillId="11" borderId="8" xfId="0" applyFill="1" applyBorder="1" applyAlignment="1" applyProtection="1">
      <alignment horizontal="center" vertical="center" wrapText="1"/>
    </xf>
    <xf numFmtId="0" fontId="0" fillId="11" borderId="8" xfId="0" applyFill="1" applyBorder="1" applyAlignment="1" applyProtection="1">
      <alignment horizontal="left" vertical="center" wrapText="1"/>
    </xf>
    <xf numFmtId="0" fontId="0" fillId="6" borderId="8" xfId="0" applyFill="1" applyBorder="1" applyAlignment="1" applyProtection="1">
      <alignment horizontal="center" vertical="center" wrapText="1"/>
    </xf>
    <xf numFmtId="0" fontId="3" fillId="0" borderId="8" xfId="0" applyFont="1" applyFill="1" applyBorder="1" applyAlignment="1" applyProtection="1">
      <alignment horizontal="center" vertical="center" wrapText="1"/>
      <protection locked="0"/>
    </xf>
    <xf numFmtId="0" fontId="0" fillId="2" borderId="5" xfId="0" applyFont="1" applyFill="1" applyBorder="1" applyAlignment="1" applyProtection="1">
      <alignment vertical="center" wrapText="1"/>
    </xf>
    <xf numFmtId="0" fontId="6" fillId="17" borderId="7" xfId="0" applyFont="1" applyFill="1" applyBorder="1" applyAlignment="1" applyProtection="1">
      <alignment horizontal="center" vertical="center" wrapText="1"/>
    </xf>
    <xf numFmtId="0" fontId="0" fillId="10" borderId="5" xfId="0" applyFont="1" applyFill="1" applyBorder="1" applyAlignment="1" applyProtection="1">
      <alignment vertical="center" wrapText="1"/>
    </xf>
    <xf numFmtId="0" fontId="6" fillId="5" borderId="7" xfId="0" applyFont="1" applyFill="1" applyBorder="1" applyAlignment="1" applyProtection="1">
      <alignment horizontal="center" vertical="center" wrapText="1"/>
    </xf>
    <xf numFmtId="0" fontId="0" fillId="4" borderId="5" xfId="0" applyFill="1" applyBorder="1" applyAlignment="1" applyProtection="1">
      <alignment vertical="center" wrapText="1"/>
    </xf>
    <xf numFmtId="0" fontId="6" fillId="3" borderId="7" xfId="0" applyFont="1" applyFill="1" applyBorder="1" applyAlignment="1" applyProtection="1">
      <alignment horizontal="center" vertical="center" wrapText="1"/>
    </xf>
    <xf numFmtId="0" fontId="0" fillId="8" borderId="5" xfId="0" applyFill="1" applyBorder="1" applyAlignment="1" applyProtection="1">
      <alignment vertical="center" wrapText="1"/>
    </xf>
    <xf numFmtId="0" fontId="6" fillId="7" borderId="7" xfId="0" applyFont="1" applyFill="1" applyBorder="1" applyAlignment="1" applyProtection="1">
      <alignment horizontal="center" vertical="center" wrapText="1"/>
    </xf>
    <xf numFmtId="0" fontId="0" fillId="12" borderId="5" xfId="0" applyFill="1" applyBorder="1" applyAlignment="1" applyProtection="1">
      <alignment vertical="center" wrapText="1"/>
    </xf>
    <xf numFmtId="0" fontId="6" fillId="11" borderId="7" xfId="0" applyFont="1" applyFill="1" applyBorder="1" applyAlignment="1" applyProtection="1">
      <alignment horizontal="center" vertical="center" wrapText="1"/>
    </xf>
    <xf numFmtId="0" fontId="0" fillId="6" borderId="5" xfId="0" applyFill="1" applyBorder="1" applyAlignment="1" applyProtection="1">
      <alignment vertical="center" wrapText="1"/>
    </xf>
    <xf numFmtId="0" fontId="0" fillId="10" borderId="5" xfId="0" applyFill="1" applyBorder="1" applyAlignment="1" applyProtection="1">
      <alignment vertical="center" wrapText="1"/>
    </xf>
    <xf numFmtId="0" fontId="0" fillId="13" borderId="5" xfId="0" applyFill="1" applyBorder="1" applyAlignment="1" applyProtection="1">
      <alignment vertical="center" wrapText="1"/>
    </xf>
    <xf numFmtId="0" fontId="0" fillId="15" borderId="5" xfId="0" applyFill="1" applyBorder="1" applyAlignment="1" applyProtection="1">
      <alignment vertical="center" wrapText="1"/>
    </xf>
    <xf numFmtId="0" fontId="0" fillId="17" borderId="2" xfId="0" applyFill="1" applyBorder="1" applyAlignment="1" applyProtection="1">
      <alignment wrapText="1"/>
    </xf>
    <xf numFmtId="0" fontId="0" fillId="17" borderId="2" xfId="0" applyFont="1" applyFill="1" applyBorder="1" applyProtection="1"/>
    <xf numFmtId="0" fontId="0" fillId="17" borderId="2" xfId="0" applyFont="1" applyFill="1" applyBorder="1" applyAlignment="1" applyProtection="1">
      <alignment wrapText="1"/>
    </xf>
    <xf numFmtId="0" fontId="2" fillId="19" borderId="2" xfId="0" applyFont="1" applyFill="1" applyBorder="1" applyAlignment="1" applyProtection="1">
      <alignment horizontal="center"/>
    </xf>
    <xf numFmtId="0" fontId="0" fillId="17" borderId="2" xfId="0" applyFont="1" applyFill="1" applyBorder="1" applyAlignment="1" applyProtection="1">
      <alignment horizontal="left" wrapText="1"/>
    </xf>
    <xf numFmtId="0" fontId="0" fillId="17" borderId="2" xfId="0" applyFont="1" applyFill="1" applyBorder="1" applyAlignment="1" applyProtection="1">
      <alignment horizontal="left"/>
    </xf>
    <xf numFmtId="0" fontId="5" fillId="17" borderId="2" xfId="0" applyFont="1" applyFill="1" applyBorder="1" applyAlignment="1" applyProtection="1">
      <alignment wrapText="1"/>
    </xf>
    <xf numFmtId="0" fontId="0" fillId="17" borderId="2" xfId="0" applyFill="1" applyBorder="1" applyProtection="1"/>
    <xf numFmtId="0" fontId="2" fillId="19" borderId="2" xfId="0" applyFont="1" applyFill="1" applyBorder="1" applyAlignment="1" applyProtection="1">
      <alignment horizontal="center" vertical="center"/>
    </xf>
    <xf numFmtId="0" fontId="0" fillId="17" borderId="2" xfId="0" applyFill="1" applyBorder="1" applyAlignment="1" applyProtection="1">
      <alignment wrapText="1"/>
    </xf>
    <xf numFmtId="0" fontId="0" fillId="17" borderId="15" xfId="0" applyFill="1" applyBorder="1" applyAlignment="1" applyProtection="1">
      <alignment wrapText="1"/>
    </xf>
    <xf numFmtId="0" fontId="0" fillId="22" borderId="10" xfId="0" applyFont="1" applyFill="1" applyBorder="1" applyAlignment="1" applyProtection="1">
      <alignment horizontal="center" vertical="center"/>
      <protection locked="0"/>
    </xf>
    <xf numFmtId="0" fontId="2" fillId="19" borderId="10" xfId="0" applyFont="1" applyFill="1" applyBorder="1" applyAlignment="1" applyProtection="1">
      <alignment horizontal="center" vertical="center"/>
    </xf>
    <xf numFmtId="0" fontId="2" fillId="22" borderId="10" xfId="0" applyFont="1" applyFill="1" applyBorder="1" applyAlignment="1" applyProtection="1">
      <alignment horizontal="center" vertical="center"/>
      <protection locked="0"/>
    </xf>
    <xf numFmtId="0" fontId="2" fillId="22" borderId="11" xfId="0" applyFont="1" applyFill="1" applyBorder="1" applyAlignment="1" applyProtection="1">
      <alignment horizontal="center" vertical="center"/>
      <protection locked="0"/>
    </xf>
    <xf numFmtId="0" fontId="10" fillId="0" borderId="16" xfId="0" applyFont="1" applyBorder="1" applyAlignment="1" applyProtection="1">
      <alignment vertical="center" wrapText="1"/>
      <protection locked="0"/>
    </xf>
    <xf numFmtId="0" fontId="10" fillId="0" borderId="16" xfId="0" applyFont="1" applyBorder="1" applyAlignment="1" applyProtection="1">
      <alignment horizontal="left" vertical="center" wrapText="1"/>
      <protection locked="0"/>
    </xf>
    <xf numFmtId="0" fontId="10" fillId="0" borderId="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0" fillId="0" borderId="21" xfId="0" applyBorder="1" applyAlignment="1" applyProtection="1">
      <alignment horizontal="left"/>
      <protection locked="0"/>
    </xf>
    <xf numFmtId="0" fontId="0" fillId="0" borderId="17" xfId="0" applyBorder="1" applyAlignment="1" applyProtection="1">
      <alignment horizontal="left"/>
      <protection locked="0"/>
    </xf>
    <xf numFmtId="0" fontId="10" fillId="0" borderId="3" xfId="0" applyFont="1" applyBorder="1" applyAlignment="1" applyProtection="1">
      <alignment horizontal="center" vertical="center"/>
      <protection locked="0"/>
    </xf>
    <xf numFmtId="0" fontId="12" fillId="21" borderId="36" xfId="0" applyFont="1" applyFill="1" applyBorder="1" applyAlignment="1" applyProtection="1">
      <alignment horizontal="left"/>
    </xf>
    <xf numFmtId="0" fontId="12" fillId="21" borderId="34" xfId="0" applyFont="1" applyFill="1" applyBorder="1" applyAlignment="1" applyProtection="1">
      <alignment horizontal="left"/>
    </xf>
    <xf numFmtId="0" fontId="10" fillId="0" borderId="0" xfId="0" applyFont="1" applyAlignment="1" applyProtection="1">
      <alignment vertical="center"/>
    </xf>
    <xf numFmtId="0" fontId="9" fillId="18" borderId="16" xfId="0" applyFont="1" applyFill="1" applyBorder="1" applyAlignment="1" applyProtection="1">
      <alignment vertical="center" wrapText="1"/>
    </xf>
    <xf numFmtId="0" fontId="9" fillId="18" borderId="21" xfId="0" applyFont="1" applyFill="1" applyBorder="1" applyAlignment="1" applyProtection="1">
      <alignment horizontal="left" vertical="center" wrapText="1"/>
    </xf>
    <xf numFmtId="0" fontId="9" fillId="18" borderId="18" xfId="0" applyFont="1" applyFill="1" applyBorder="1" applyAlignment="1" applyProtection="1">
      <alignment horizontal="left" vertical="center" wrapText="1"/>
    </xf>
    <xf numFmtId="0" fontId="9" fillId="18" borderId="17" xfId="0" applyFont="1" applyFill="1" applyBorder="1" applyAlignment="1" applyProtection="1">
      <alignment horizontal="left" vertical="center" wrapText="1"/>
    </xf>
    <xf numFmtId="0" fontId="10" fillId="0" borderId="13" xfId="0" applyFont="1" applyBorder="1" applyAlignment="1" applyProtection="1">
      <alignment vertical="center" wrapText="1"/>
    </xf>
    <xf numFmtId="0" fontId="10" fillId="17" borderId="20" xfId="0" applyFont="1" applyFill="1" applyBorder="1" applyAlignment="1" applyProtection="1">
      <alignment vertical="center" wrapText="1"/>
    </xf>
    <xf numFmtId="0" fontId="10" fillId="0" borderId="19" xfId="0" applyFont="1" applyBorder="1" applyAlignment="1" applyProtection="1">
      <alignment vertical="center" wrapText="1"/>
    </xf>
    <xf numFmtId="0" fontId="10" fillId="17" borderId="21" xfId="0" applyFont="1" applyFill="1" applyBorder="1" applyAlignment="1" applyProtection="1">
      <alignment vertical="center" wrapText="1"/>
    </xf>
    <xf numFmtId="0" fontId="0" fillId="0" borderId="0" xfId="0" applyAlignment="1" applyProtection="1">
      <alignment vertical="center" wrapText="1"/>
    </xf>
    <xf numFmtId="0" fontId="9" fillId="18" borderId="12" xfId="0" applyFont="1" applyFill="1" applyBorder="1" applyAlignment="1" applyProtection="1">
      <alignment horizontal="left" vertical="center" wrapText="1"/>
    </xf>
    <xf numFmtId="0" fontId="9" fillId="18" borderId="28" xfId="0" applyFont="1" applyFill="1" applyBorder="1" applyAlignment="1" applyProtection="1">
      <alignment horizontal="left" vertical="center" wrapText="1"/>
    </xf>
    <xf numFmtId="0" fontId="9" fillId="18" borderId="13" xfId="0" applyFont="1" applyFill="1" applyBorder="1" applyAlignment="1" applyProtection="1">
      <alignment horizontal="left" vertical="center" wrapText="1"/>
    </xf>
    <xf numFmtId="0" fontId="10" fillId="17" borderId="26" xfId="0" applyFont="1" applyFill="1" applyBorder="1" applyAlignment="1" applyProtection="1">
      <alignment horizontal="left" vertical="center"/>
    </xf>
    <xf numFmtId="0" fontId="10" fillId="17" borderId="24" xfId="0" applyFont="1" applyFill="1" applyBorder="1" applyAlignment="1" applyProtection="1">
      <alignment horizontal="left" vertical="center"/>
    </xf>
    <xf numFmtId="0" fontId="10" fillId="17" borderId="25" xfId="0" applyFont="1" applyFill="1" applyBorder="1" applyAlignment="1" applyProtection="1">
      <alignment horizontal="left" vertical="center"/>
    </xf>
    <xf numFmtId="0" fontId="0" fillId="0" borderId="0" xfId="0" applyAlignment="1" applyProtection="1">
      <alignment horizontal="center" vertical="center"/>
    </xf>
    <xf numFmtId="0" fontId="0" fillId="22" borderId="10" xfId="0" applyFill="1" applyBorder="1" applyAlignment="1" applyProtection="1">
      <alignment horizontal="center" vertical="center"/>
      <protection locked="0"/>
    </xf>
    <xf numFmtId="0" fontId="0" fillId="19" borderId="10" xfId="0" applyFill="1" applyBorder="1" applyAlignment="1" applyProtection="1">
      <alignment horizontal="center" vertical="center"/>
    </xf>
    <xf numFmtId="0" fontId="0" fillId="22" borderId="11" xfId="0" applyFill="1" applyBorder="1" applyAlignment="1" applyProtection="1">
      <alignment horizontal="center" vertical="center"/>
      <protection locked="0"/>
    </xf>
  </cellXfs>
  <cellStyles count="9">
    <cellStyle name="Normal" xfId="0" builtinId="0"/>
    <cellStyle name="Normal 2" xfId="1" xr:uid="{00000000-0005-0000-0000-000001000000}"/>
    <cellStyle name="Normal 3" xfId="2" xr:uid="{00000000-0005-0000-0000-000002000000}"/>
    <cellStyle name="Normal 3 2" xfId="3" xr:uid="{00000000-0005-0000-0000-000003000000}"/>
    <cellStyle name="Normal 3 3" xfId="4" xr:uid="{00000000-0005-0000-0000-000004000000}"/>
    <cellStyle name="Normal 3 4" xfId="5" xr:uid="{00000000-0005-0000-0000-000005000000}"/>
    <cellStyle name="Normal 4" xfId="6" xr:uid="{00000000-0005-0000-0000-000006000000}"/>
    <cellStyle name="Normal 5" xfId="8" xr:uid="{00000000-0005-0000-0000-000007000000}"/>
    <cellStyle name="Normal 5 2" xfId="7" xr:uid="{00000000-0005-0000-0000-000008000000}"/>
  </cellStyles>
  <dxfs count="0"/>
  <tableStyles count="0" defaultTableStyle="TableStyleMedium2" defaultPivotStyle="PivotStyleLight16"/>
  <colors>
    <mruColors>
      <color rgb="FFCCECFF"/>
      <color rgb="FFF3FAFF"/>
      <color rgb="FFDDF2FF"/>
      <color rgb="FFAFE1FF"/>
      <color rgb="FFF7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showGridLines="0" tabSelected="1" workbookViewId="0"/>
  </sheetViews>
  <sheetFormatPr defaultRowHeight="14.25" x14ac:dyDescent="0.45"/>
  <sheetData>
    <row r="1" spans="1:1" s="5" customFormat="1" x14ac:dyDescent="0.45">
      <c r="A1" s="5" t="s">
        <v>440</v>
      </c>
    </row>
    <row r="2" spans="1:1" ht="17.25" x14ac:dyDescent="0.45">
      <c r="A2" s="2" t="s">
        <v>423</v>
      </c>
    </row>
    <row r="3" spans="1:1" x14ac:dyDescent="0.45">
      <c r="A3" s="1" t="s">
        <v>165</v>
      </c>
    </row>
    <row r="4" spans="1:1" x14ac:dyDescent="0.45">
      <c r="A4" s="1" t="s">
        <v>445</v>
      </c>
    </row>
    <row r="5" spans="1:1" x14ac:dyDescent="0.45">
      <c r="A5" s="1" t="s">
        <v>441</v>
      </c>
    </row>
    <row r="7" spans="1:1" s="5" customFormat="1" ht="17.25" x14ac:dyDescent="0.45">
      <c r="A7" s="2" t="s">
        <v>424</v>
      </c>
    </row>
    <row r="8" spans="1:1" s="5" customFormat="1" x14ac:dyDescent="0.45">
      <c r="A8" s="1" t="s">
        <v>442</v>
      </c>
    </row>
    <row r="9" spans="1:1" s="5" customFormat="1" x14ac:dyDescent="0.45">
      <c r="A9" s="1" t="s">
        <v>443</v>
      </c>
    </row>
    <row r="10" spans="1:1" s="5" customFormat="1" x14ac:dyDescent="0.45">
      <c r="A10" s="4"/>
    </row>
    <row r="11" spans="1:1" ht="17.25" x14ac:dyDescent="0.45">
      <c r="A11" s="2" t="s">
        <v>425</v>
      </c>
    </row>
    <row r="12" spans="1:1" s="5" customFormat="1" x14ac:dyDescent="0.45">
      <c r="A12" s="1" t="s">
        <v>429</v>
      </c>
    </row>
    <row r="13" spans="1:1" x14ac:dyDescent="0.45">
      <c r="A13" s="1" t="s">
        <v>426</v>
      </c>
    </row>
    <row r="14" spans="1:1" x14ac:dyDescent="0.45">
      <c r="A14" s="3" t="s">
        <v>427</v>
      </c>
    </row>
    <row r="15" spans="1:1" s="5" customFormat="1" x14ac:dyDescent="0.45">
      <c r="A15" s="3" t="s">
        <v>444</v>
      </c>
    </row>
    <row r="16" spans="1:1" s="5" customFormat="1" x14ac:dyDescent="0.45">
      <c r="A16" s="3" t="s">
        <v>428</v>
      </c>
    </row>
    <row r="17" spans="1:1" x14ac:dyDescent="0.45">
      <c r="A17" s="3" t="s">
        <v>437</v>
      </c>
    </row>
    <row r="18" spans="1:1" x14ac:dyDescent="0.45">
      <c r="A18" s="4" t="s">
        <v>166</v>
      </c>
    </row>
    <row r="19" spans="1:1" x14ac:dyDescent="0.45">
      <c r="A19" s="4" t="s">
        <v>167</v>
      </c>
    </row>
    <row r="20" spans="1:1" x14ac:dyDescent="0.45">
      <c r="A20" s="1" t="s">
        <v>436</v>
      </c>
    </row>
    <row r="21" spans="1:1" x14ac:dyDescent="0.45">
      <c r="A21" s="1" t="s">
        <v>430</v>
      </c>
    </row>
    <row r="22" spans="1:1" x14ac:dyDescent="0.45">
      <c r="A22" s="1" t="s">
        <v>431</v>
      </c>
    </row>
    <row r="23" spans="1:1" x14ac:dyDescent="0.45">
      <c r="A23" s="1" t="s">
        <v>432</v>
      </c>
    </row>
    <row r="24" spans="1:1" x14ac:dyDescent="0.45">
      <c r="A24" s="1" t="s">
        <v>433</v>
      </c>
    </row>
    <row r="25" spans="1:1" x14ac:dyDescent="0.45">
      <c r="A25" s="1" t="s">
        <v>434</v>
      </c>
    </row>
    <row r="26" spans="1:1" x14ac:dyDescent="0.45">
      <c r="A26" s="1" t="s">
        <v>435</v>
      </c>
    </row>
    <row r="27" spans="1:1" x14ac:dyDescent="0.45">
      <c r="A27" s="1" t="s">
        <v>438</v>
      </c>
    </row>
  </sheetData>
  <sheetProtection algorithmName="SHA-512" hashValue="CEZ5nUZNUqV245Jc7ANhEJFwo/LvMUrfDcStImvq32f2+n+o88emW01CfUUVFP4ghBqpn/he+UyUOEf84thiWw==" saltValue="hCi1j7TOf5pgKTVxGD5Qow==" spinCount="100000" sheet="1" objects="1" scenarios="1" formatColumns="0"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showGridLines="0" workbookViewId="0">
      <selection activeCell="B17" sqref="B17"/>
    </sheetView>
  </sheetViews>
  <sheetFormatPr defaultRowHeight="14.25" x14ac:dyDescent="0.45"/>
  <cols>
    <col min="1" max="1" width="3.1328125" style="12" customWidth="1"/>
    <col min="2" max="2" width="28.6640625" style="12" customWidth="1"/>
    <col min="3" max="3" width="16.9296875" style="12" customWidth="1"/>
    <col min="4" max="4" width="12.1328125" style="12" customWidth="1"/>
    <col min="5" max="8" width="9.06640625" style="12"/>
    <col min="9" max="9" width="12.6640625" style="12" customWidth="1"/>
    <col min="10" max="16384" width="9.06640625" style="12"/>
  </cols>
  <sheetData>
    <row r="1" spans="1:8" ht="14.65" thickBot="1" x14ac:dyDescent="0.5">
      <c r="A1" s="254" t="s">
        <v>422</v>
      </c>
      <c r="B1" s="255"/>
      <c r="C1" s="255"/>
      <c r="D1" s="255"/>
      <c r="E1" s="255"/>
      <c r="F1" s="255"/>
      <c r="G1" s="255"/>
      <c r="H1" s="255"/>
    </row>
    <row r="2" spans="1:8" ht="14.65" thickBot="1" x14ac:dyDescent="0.5">
      <c r="A2" s="256"/>
    </row>
    <row r="3" spans="1:8" ht="14.65" thickBot="1" x14ac:dyDescent="0.5">
      <c r="A3" s="257">
        <v>1</v>
      </c>
      <c r="B3" s="258" t="s">
        <v>188</v>
      </c>
      <c r="C3" s="259"/>
      <c r="D3" s="259"/>
      <c r="E3" s="259"/>
      <c r="F3" s="259"/>
      <c r="G3" s="259"/>
      <c r="H3" s="260"/>
    </row>
    <row r="4" spans="1:8" ht="14.65" thickBot="1" x14ac:dyDescent="0.5">
      <c r="A4" s="261"/>
      <c r="B4" s="262" t="s">
        <v>418</v>
      </c>
      <c r="C4" s="32"/>
      <c r="D4" s="33"/>
      <c r="E4" s="33"/>
      <c r="F4" s="33"/>
      <c r="G4" s="33"/>
      <c r="H4" s="34"/>
    </row>
    <row r="5" spans="1:8" ht="14.65" thickBot="1" x14ac:dyDescent="0.5">
      <c r="A5" s="263"/>
      <c r="B5" s="264" t="s">
        <v>189</v>
      </c>
      <c r="C5" s="32"/>
      <c r="D5" s="33"/>
      <c r="E5" s="33"/>
      <c r="F5" s="33"/>
      <c r="G5" s="33"/>
      <c r="H5" s="34"/>
    </row>
    <row r="6" spans="1:8" ht="14.65" thickBot="1" x14ac:dyDescent="0.5">
      <c r="A6" s="263"/>
      <c r="B6" s="264" t="s">
        <v>213</v>
      </c>
      <c r="C6" s="32"/>
      <c r="D6" s="33"/>
      <c r="E6" s="33"/>
      <c r="F6" s="33"/>
      <c r="G6" s="33"/>
      <c r="H6" s="34"/>
    </row>
    <row r="7" spans="1:8" x14ac:dyDescent="0.45">
      <c r="A7" s="265"/>
      <c r="B7" s="265"/>
      <c r="C7" s="265"/>
      <c r="D7" s="265"/>
      <c r="E7" s="265"/>
      <c r="F7" s="265"/>
      <c r="G7" s="265"/>
    </row>
    <row r="8" spans="1:8" x14ac:dyDescent="0.45">
      <c r="A8" s="256"/>
    </row>
    <row r="9" spans="1:8" ht="14.65" thickBot="1" x14ac:dyDescent="0.5">
      <c r="A9" s="256"/>
    </row>
    <row r="10" spans="1:8" ht="14.65" thickBot="1" x14ac:dyDescent="0.5">
      <c r="A10" s="257">
        <v>2</v>
      </c>
      <c r="B10" s="258" t="s">
        <v>190</v>
      </c>
      <c r="C10" s="259"/>
      <c r="D10" s="259"/>
      <c r="E10" s="259"/>
      <c r="F10" s="259"/>
      <c r="G10" s="259"/>
      <c r="H10" s="260"/>
    </row>
    <row r="11" spans="1:8" ht="14.65" customHeight="1" thickBot="1" x14ac:dyDescent="0.5">
      <c r="A11" s="261"/>
      <c r="B11" s="264" t="s">
        <v>191</v>
      </c>
      <c r="C11" s="32"/>
      <c r="D11" s="33"/>
      <c r="E11" s="33"/>
      <c r="F11" s="33"/>
      <c r="G11" s="33"/>
      <c r="H11" s="34"/>
    </row>
    <row r="12" spans="1:8" ht="14.65" customHeight="1" thickBot="1" x14ac:dyDescent="0.5">
      <c r="A12" s="263"/>
      <c r="B12" s="264" t="s">
        <v>192</v>
      </c>
      <c r="C12" s="32"/>
      <c r="D12" s="33"/>
      <c r="E12" s="33"/>
      <c r="F12" s="33"/>
      <c r="G12" s="33"/>
      <c r="H12" s="34"/>
    </row>
    <row r="13" spans="1:8" ht="14.65" customHeight="1" thickBot="1" x14ac:dyDescent="0.5">
      <c r="A13" s="263"/>
      <c r="B13" s="262" t="s">
        <v>193</v>
      </c>
      <c r="C13" s="32"/>
      <c r="D13" s="33"/>
      <c r="E13" s="33"/>
      <c r="F13" s="33"/>
      <c r="G13" s="33"/>
      <c r="H13" s="34"/>
    </row>
    <row r="14" spans="1:8" ht="14.65" customHeight="1" thickBot="1" x14ac:dyDescent="0.5">
      <c r="A14" s="263"/>
      <c r="B14" s="264" t="s">
        <v>194</v>
      </c>
      <c r="C14" s="32"/>
      <c r="D14" s="33"/>
      <c r="E14" s="33"/>
      <c r="F14" s="33"/>
      <c r="G14" s="33"/>
      <c r="H14" s="34"/>
    </row>
    <row r="15" spans="1:8" ht="14.65" customHeight="1" thickBot="1" x14ac:dyDescent="0.5">
      <c r="A15" s="263"/>
      <c r="B15" s="264" t="s">
        <v>196</v>
      </c>
      <c r="C15" s="32"/>
      <c r="D15" s="33"/>
      <c r="E15" s="33"/>
      <c r="F15" s="33"/>
      <c r="G15" s="33"/>
      <c r="H15" s="34"/>
    </row>
    <row r="16" spans="1:8" ht="14.65" customHeight="1" thickBot="1" x14ac:dyDescent="0.5">
      <c r="A16" s="263"/>
      <c r="B16" s="264" t="s">
        <v>195</v>
      </c>
      <c r="C16" s="32"/>
      <c r="D16" s="33"/>
      <c r="E16" s="33"/>
      <c r="F16" s="33"/>
      <c r="G16" s="33"/>
      <c r="H16" s="34"/>
    </row>
    <row r="17" spans="1:9" ht="14.65" customHeight="1" thickBot="1" x14ac:dyDescent="0.5">
      <c r="A17" s="263"/>
      <c r="B17" s="264" t="s">
        <v>197</v>
      </c>
      <c r="C17" s="32"/>
      <c r="D17" s="33"/>
      <c r="E17" s="33"/>
      <c r="F17" s="33"/>
      <c r="G17" s="33"/>
      <c r="H17" s="34"/>
    </row>
    <row r="18" spans="1:9" ht="14.65" customHeight="1" thickBot="1" x14ac:dyDescent="0.5">
      <c r="A18" s="263"/>
      <c r="B18" s="264" t="s">
        <v>201</v>
      </c>
      <c r="C18" s="32"/>
      <c r="D18" s="33"/>
      <c r="E18" s="33"/>
      <c r="F18" s="33"/>
      <c r="G18" s="33"/>
      <c r="H18" s="34"/>
    </row>
    <row r="19" spans="1:9" ht="14.65" customHeight="1" thickBot="1" x14ac:dyDescent="0.5">
      <c r="A19" s="263"/>
      <c r="B19" s="262" t="s">
        <v>198</v>
      </c>
      <c r="C19" s="251"/>
      <c r="D19" s="252"/>
      <c r="E19" s="264" t="s">
        <v>199</v>
      </c>
      <c r="F19" s="245"/>
      <c r="G19" s="264" t="s">
        <v>200</v>
      </c>
      <c r="H19" s="244"/>
    </row>
    <row r="20" spans="1:9" ht="14.65" customHeight="1" thickBot="1" x14ac:dyDescent="0.5">
      <c r="A20" s="263"/>
      <c r="B20" s="264" t="s">
        <v>202</v>
      </c>
      <c r="C20" s="32"/>
      <c r="D20" s="33"/>
      <c r="E20" s="33"/>
      <c r="F20" s="33"/>
      <c r="G20" s="33"/>
      <c r="H20" s="34"/>
    </row>
    <row r="21" spans="1:9" ht="14.65" thickBot="1" x14ac:dyDescent="0.5">
      <c r="A21" s="265"/>
      <c r="B21" s="264" t="s">
        <v>203</v>
      </c>
      <c r="C21" s="32"/>
      <c r="D21" s="33"/>
      <c r="E21" s="33"/>
      <c r="F21" s="33"/>
      <c r="G21" s="33"/>
      <c r="H21" s="34"/>
      <c r="I21" s="265"/>
    </row>
    <row r="22" spans="1:9" x14ac:dyDescent="0.45">
      <c r="A22" s="256"/>
    </row>
    <row r="23" spans="1:9" ht="14.65" thickBot="1" x14ac:dyDescent="0.5">
      <c r="A23" s="256"/>
    </row>
    <row r="24" spans="1:9" ht="14.65" thickBot="1" x14ac:dyDescent="0.5">
      <c r="A24" s="257">
        <v>3</v>
      </c>
      <c r="B24" s="266" t="s">
        <v>204</v>
      </c>
      <c r="C24" s="267"/>
      <c r="D24" s="268"/>
    </row>
    <row r="25" spans="1:9" x14ac:dyDescent="0.45">
      <c r="B25" s="269" t="s">
        <v>205</v>
      </c>
      <c r="C25" s="253" t="s">
        <v>137</v>
      </c>
      <c r="D25" s="246"/>
      <c r="F25" s="256"/>
    </row>
    <row r="26" spans="1:9" x14ac:dyDescent="0.45">
      <c r="B26" s="270" t="s">
        <v>206</v>
      </c>
      <c r="C26" s="247"/>
      <c r="D26" s="248"/>
    </row>
    <row r="27" spans="1:9" x14ac:dyDescent="0.45">
      <c r="B27" s="270" t="s">
        <v>207</v>
      </c>
      <c r="C27" s="247"/>
      <c r="D27" s="248"/>
    </row>
    <row r="28" spans="1:9" x14ac:dyDescent="0.45">
      <c r="B28" s="270" t="s">
        <v>208</v>
      </c>
      <c r="C28" s="247"/>
      <c r="D28" s="248"/>
    </row>
    <row r="29" spans="1:9" x14ac:dyDescent="0.45">
      <c r="B29" s="270" t="s">
        <v>209</v>
      </c>
      <c r="C29" s="247"/>
      <c r="D29" s="248"/>
    </row>
    <row r="30" spans="1:9" x14ac:dyDescent="0.45">
      <c r="B30" s="270" t="s">
        <v>210</v>
      </c>
      <c r="C30" s="247"/>
      <c r="D30" s="248"/>
    </row>
    <row r="31" spans="1:9" x14ac:dyDescent="0.45">
      <c r="B31" s="270" t="s">
        <v>211</v>
      </c>
      <c r="C31" s="247"/>
      <c r="D31" s="248"/>
    </row>
    <row r="32" spans="1:9" ht="14.65" thickBot="1" x14ac:dyDescent="0.5">
      <c r="B32" s="271" t="s">
        <v>212</v>
      </c>
      <c r="C32" s="249"/>
      <c r="D32" s="250"/>
    </row>
  </sheetData>
  <sheetProtection algorithmName="SHA-512" hashValue="U8a1g9dMH3TEtxNdtT503Bt9ZK2wPcwqVXS+eDdLyovCTP/HwhY0e7gemhrHRprwC2TjvHPFk3jeiXopVPC7QA==" saltValue="oVpmXkTtpr5zDz0ZC3ehpw==" spinCount="100000" sheet="1" objects="1" scenarios="1"/>
  <mergeCells count="27">
    <mergeCell ref="C17:H17"/>
    <mergeCell ref="C18:H18"/>
    <mergeCell ref="C19:D19"/>
    <mergeCell ref="C21:H21"/>
    <mergeCell ref="C20:H20"/>
    <mergeCell ref="C13:H13"/>
    <mergeCell ref="B10:H10"/>
    <mergeCell ref="C14:H14"/>
    <mergeCell ref="C15:H15"/>
    <mergeCell ref="C16:H16"/>
    <mergeCell ref="C5:H5"/>
    <mergeCell ref="C6:H6"/>
    <mergeCell ref="C11:H11"/>
    <mergeCell ref="C12:H12"/>
    <mergeCell ref="A1:H1"/>
    <mergeCell ref="C32:D32"/>
    <mergeCell ref="C26:D26"/>
    <mergeCell ref="C27:D27"/>
    <mergeCell ref="C28:D28"/>
    <mergeCell ref="C29:D29"/>
    <mergeCell ref="C30:D30"/>
    <mergeCell ref="C31:D31"/>
    <mergeCell ref="B24:D24"/>
    <mergeCell ref="B3:H3"/>
    <mergeCell ref="C4:H4"/>
    <mergeCell ref="A4:A6"/>
    <mergeCell ref="A11:A20"/>
  </mergeCells>
  <dataValidations count="1">
    <dataValidation type="list" allowBlank="1" showInputMessage="1" showErrorMessage="1" sqref="C25" xr:uid="{00000000-0002-0000-0100-000000000000}">
      <formula1>"eQUEST,Trane Trace 700"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7"/>
  <sheetViews>
    <sheetView showGridLines="0" workbookViewId="0">
      <selection sqref="A1:A2"/>
    </sheetView>
  </sheetViews>
  <sheetFormatPr defaultRowHeight="14.25" x14ac:dyDescent="0.45"/>
  <cols>
    <col min="1" max="1" width="5.46484375" style="12" customWidth="1"/>
    <col min="2" max="2" width="5.33203125" style="12" customWidth="1"/>
    <col min="3" max="3" width="83.46484375" style="12" customWidth="1"/>
    <col min="4" max="4" width="10.796875" style="272" customWidth="1"/>
    <col min="5" max="5" width="93.46484375" style="12" customWidth="1"/>
    <col min="6" max="6" width="9.06640625" style="272"/>
    <col min="7" max="7" width="89.796875" style="12" customWidth="1"/>
    <col min="8" max="16384" width="9.06640625" style="12"/>
  </cols>
  <sheetData>
    <row r="1" spans="1:7" ht="14.65" thickBot="1" x14ac:dyDescent="0.5">
      <c r="A1" s="35"/>
      <c r="B1" s="36" t="s">
        <v>121</v>
      </c>
      <c r="C1" s="36"/>
      <c r="D1" s="8" t="s">
        <v>421</v>
      </c>
      <c r="E1" s="9"/>
      <c r="F1" s="10" t="s">
        <v>420</v>
      </c>
      <c r="G1" s="11"/>
    </row>
    <row r="2" spans="1:7" ht="44.45" customHeight="1" x14ac:dyDescent="0.45">
      <c r="A2" s="37"/>
      <c r="B2" s="13"/>
      <c r="C2" s="13"/>
      <c r="D2" s="14" t="s">
        <v>419</v>
      </c>
      <c r="E2" s="14" t="s">
        <v>439</v>
      </c>
      <c r="F2" s="15" t="s">
        <v>2</v>
      </c>
      <c r="G2" s="16" t="s">
        <v>3</v>
      </c>
    </row>
    <row r="3" spans="1:7" ht="47.45" customHeight="1" x14ac:dyDescent="0.45">
      <c r="A3" s="17">
        <v>1</v>
      </c>
      <c r="B3" s="18" t="s">
        <v>144</v>
      </c>
      <c r="C3" s="229"/>
      <c r="D3" s="240"/>
      <c r="E3" s="6"/>
      <c r="F3" s="273"/>
      <c r="G3" s="6"/>
    </row>
    <row r="4" spans="1:7" ht="74.45" customHeight="1" x14ac:dyDescent="0.45">
      <c r="A4" s="17">
        <v>2</v>
      </c>
      <c r="B4" s="18" t="s">
        <v>145</v>
      </c>
      <c r="C4" s="229"/>
      <c r="D4" s="240"/>
      <c r="E4" s="6"/>
      <c r="F4" s="273"/>
      <c r="G4" s="6"/>
    </row>
    <row r="5" spans="1:7" x14ac:dyDescent="0.45">
      <c r="A5" s="17">
        <v>3</v>
      </c>
      <c r="B5" s="19" t="s">
        <v>118</v>
      </c>
      <c r="C5" s="230"/>
      <c r="D5" s="240"/>
      <c r="E5" s="6"/>
      <c r="F5" s="273"/>
      <c r="G5" s="6"/>
    </row>
    <row r="6" spans="1:7" x14ac:dyDescent="0.45">
      <c r="A6" s="17">
        <v>4</v>
      </c>
      <c r="B6" s="19" t="s">
        <v>119</v>
      </c>
      <c r="C6" s="230"/>
      <c r="D6" s="240"/>
      <c r="E6" s="6"/>
      <c r="F6" s="273"/>
      <c r="G6" s="6"/>
    </row>
    <row r="7" spans="1:7" x14ac:dyDescent="0.45">
      <c r="A7" s="17">
        <v>5</v>
      </c>
      <c r="B7" s="19" t="s">
        <v>120</v>
      </c>
      <c r="C7" s="230"/>
      <c r="D7" s="240"/>
      <c r="E7" s="6"/>
      <c r="F7" s="273"/>
      <c r="G7" s="6"/>
    </row>
    <row r="8" spans="1:7" ht="32" customHeight="1" x14ac:dyDescent="0.45">
      <c r="A8" s="17">
        <v>6</v>
      </c>
      <c r="B8" s="20" t="s">
        <v>139</v>
      </c>
      <c r="C8" s="231"/>
      <c r="D8" s="240"/>
      <c r="E8" s="6"/>
      <c r="F8" s="273"/>
      <c r="G8" s="6"/>
    </row>
    <row r="9" spans="1:7" x14ac:dyDescent="0.45">
      <c r="A9" s="21"/>
      <c r="B9" s="22" t="s">
        <v>122</v>
      </c>
      <c r="C9" s="232"/>
      <c r="D9" s="241"/>
      <c r="E9" s="31"/>
      <c r="F9" s="274"/>
      <c r="G9" s="31"/>
    </row>
    <row r="10" spans="1:7" ht="60" customHeight="1" x14ac:dyDescent="0.45">
      <c r="A10" s="17">
        <v>7</v>
      </c>
      <c r="B10" s="23" t="s">
        <v>141</v>
      </c>
      <c r="C10" s="233"/>
      <c r="D10" s="240"/>
      <c r="E10" s="6"/>
      <c r="F10" s="273"/>
      <c r="G10" s="6"/>
    </row>
    <row r="11" spans="1:7" x14ac:dyDescent="0.45">
      <c r="A11" s="17">
        <f>A10+1</f>
        <v>8</v>
      </c>
      <c r="B11" s="24" t="s">
        <v>142</v>
      </c>
      <c r="C11" s="234"/>
      <c r="D11" s="240"/>
      <c r="E11" s="6"/>
      <c r="F11" s="273"/>
      <c r="G11" s="6"/>
    </row>
    <row r="12" spans="1:7" ht="29" customHeight="1" x14ac:dyDescent="0.45">
      <c r="A12" s="17">
        <f t="shared" ref="A12:A17" si="0">A11+1</f>
        <v>9</v>
      </c>
      <c r="B12" s="20" t="s">
        <v>143</v>
      </c>
      <c r="C12" s="235"/>
      <c r="D12" s="240"/>
      <c r="E12" s="6"/>
      <c r="F12" s="273"/>
      <c r="G12" s="6"/>
    </row>
    <row r="13" spans="1:7" x14ac:dyDescent="0.45">
      <c r="A13" s="17">
        <f t="shared" si="0"/>
        <v>10</v>
      </c>
      <c r="B13" s="25" t="s">
        <v>123</v>
      </c>
      <c r="C13" s="236"/>
      <c r="D13" s="240"/>
      <c r="E13" s="6"/>
      <c r="F13" s="273"/>
      <c r="G13" s="6"/>
    </row>
    <row r="14" spans="1:7" x14ac:dyDescent="0.45">
      <c r="A14" s="17">
        <f t="shared" si="0"/>
        <v>11</v>
      </c>
      <c r="B14" s="25" t="s">
        <v>124</v>
      </c>
      <c r="C14" s="236"/>
      <c r="D14" s="240"/>
      <c r="E14" s="6"/>
      <c r="F14" s="273"/>
      <c r="G14" s="6"/>
    </row>
    <row r="15" spans="1:7" ht="15.6" customHeight="1" x14ac:dyDescent="0.45">
      <c r="A15" s="17">
        <f t="shared" si="0"/>
        <v>12</v>
      </c>
      <c r="B15" s="25" t="s">
        <v>125</v>
      </c>
      <c r="C15" s="236"/>
      <c r="D15" s="242"/>
      <c r="E15" s="6"/>
      <c r="F15" s="273"/>
      <c r="G15" s="6"/>
    </row>
    <row r="16" spans="1:7" ht="28.25" customHeight="1" x14ac:dyDescent="0.45">
      <c r="A16" s="17">
        <f t="shared" si="0"/>
        <v>13</v>
      </c>
      <c r="B16" s="18" t="s">
        <v>126</v>
      </c>
      <c r="C16" s="229"/>
      <c r="D16" s="242"/>
      <c r="E16" s="6"/>
      <c r="F16" s="273"/>
      <c r="G16" s="6"/>
    </row>
    <row r="17" spans="1:7" x14ac:dyDescent="0.45">
      <c r="A17" s="17">
        <f t="shared" si="0"/>
        <v>14</v>
      </c>
      <c r="B17" s="25" t="s">
        <v>127</v>
      </c>
      <c r="C17" s="236"/>
      <c r="D17" s="242"/>
      <c r="E17" s="6"/>
      <c r="F17" s="273"/>
      <c r="G17" s="6"/>
    </row>
    <row r="18" spans="1:7" x14ac:dyDescent="0.45">
      <c r="A18" s="21"/>
      <c r="B18" s="26" t="s">
        <v>133</v>
      </c>
      <c r="C18" s="237"/>
      <c r="D18" s="241"/>
      <c r="E18" s="31"/>
      <c r="F18" s="274"/>
      <c r="G18" s="31"/>
    </row>
    <row r="19" spans="1:7" ht="29.45" customHeight="1" x14ac:dyDescent="0.45">
      <c r="A19" s="27">
        <f>A17+1</f>
        <v>15</v>
      </c>
      <c r="B19" s="18" t="s">
        <v>128</v>
      </c>
      <c r="C19" s="229"/>
      <c r="D19" s="242"/>
      <c r="E19" s="6"/>
      <c r="F19" s="273"/>
      <c r="G19" s="6"/>
    </row>
    <row r="20" spans="1:7" x14ac:dyDescent="0.45">
      <c r="A20" s="27">
        <f>A19+1</f>
        <v>16</v>
      </c>
      <c r="B20" s="18" t="s">
        <v>129</v>
      </c>
      <c r="C20" s="229"/>
      <c r="D20" s="242"/>
      <c r="E20" s="6"/>
      <c r="F20" s="273"/>
      <c r="G20" s="6"/>
    </row>
    <row r="21" spans="1:7" x14ac:dyDescent="0.45">
      <c r="A21" s="27">
        <f>A20+1</f>
        <v>17</v>
      </c>
      <c r="B21" s="18" t="s">
        <v>130</v>
      </c>
      <c r="C21" s="229"/>
      <c r="D21" s="242"/>
      <c r="E21" s="6"/>
      <c r="F21" s="273"/>
      <c r="G21" s="6"/>
    </row>
    <row r="22" spans="1:7" x14ac:dyDescent="0.45">
      <c r="A22" s="27">
        <f>A21+1</f>
        <v>18</v>
      </c>
      <c r="B22" s="18" t="s">
        <v>131</v>
      </c>
      <c r="C22" s="229"/>
      <c r="D22" s="242"/>
      <c r="E22" s="6"/>
      <c r="F22" s="273"/>
      <c r="G22" s="6"/>
    </row>
    <row r="23" spans="1:7" x14ac:dyDescent="0.45">
      <c r="A23" s="27">
        <f>A22+1</f>
        <v>19</v>
      </c>
      <c r="B23" s="18" t="s">
        <v>132</v>
      </c>
      <c r="C23" s="229"/>
      <c r="D23" s="242"/>
      <c r="E23" s="6"/>
      <c r="F23" s="273"/>
      <c r="G23" s="6"/>
    </row>
    <row r="24" spans="1:7" x14ac:dyDescent="0.45">
      <c r="A24" s="28" t="s">
        <v>134</v>
      </c>
      <c r="B24" s="26"/>
      <c r="C24" s="237"/>
      <c r="D24" s="241"/>
      <c r="E24" s="31"/>
      <c r="F24" s="274"/>
      <c r="G24" s="31"/>
    </row>
    <row r="25" spans="1:7" ht="28.5" x14ac:dyDescent="0.45">
      <c r="A25" s="28" t="s">
        <v>137</v>
      </c>
      <c r="B25" s="26"/>
      <c r="C25" s="238" t="s">
        <v>135</v>
      </c>
      <c r="D25" s="242"/>
      <c r="E25" s="6"/>
      <c r="F25" s="273"/>
      <c r="G25" s="6"/>
    </row>
    <row r="26" spans="1:7" ht="42.75" x14ac:dyDescent="0.45">
      <c r="A26" s="28"/>
      <c r="B26" s="26"/>
      <c r="C26" s="238" t="s">
        <v>136</v>
      </c>
      <c r="D26" s="242"/>
      <c r="E26" s="6"/>
      <c r="F26" s="273"/>
      <c r="G26" s="6"/>
    </row>
    <row r="27" spans="1:7" x14ac:dyDescent="0.45">
      <c r="A27" s="28" t="s">
        <v>138</v>
      </c>
      <c r="B27" s="26"/>
      <c r="C27" s="238" t="s">
        <v>168</v>
      </c>
      <c r="D27" s="242"/>
      <c r="E27" s="6"/>
      <c r="F27" s="273"/>
      <c r="G27" s="6"/>
    </row>
    <row r="28" spans="1:7" x14ac:dyDescent="0.45">
      <c r="A28" s="28"/>
      <c r="B28" s="26"/>
      <c r="C28" s="238" t="s">
        <v>169</v>
      </c>
      <c r="D28" s="242"/>
      <c r="E28" s="6"/>
      <c r="F28" s="273"/>
      <c r="G28" s="6"/>
    </row>
    <row r="29" spans="1:7" x14ac:dyDescent="0.45">
      <c r="A29" s="28"/>
      <c r="B29" s="26"/>
      <c r="C29" s="238" t="s">
        <v>170</v>
      </c>
      <c r="D29" s="242"/>
      <c r="E29" s="6"/>
      <c r="F29" s="273"/>
      <c r="G29" s="6"/>
    </row>
    <row r="30" spans="1:7" x14ac:dyDescent="0.45">
      <c r="A30" s="28"/>
      <c r="B30" s="26"/>
      <c r="C30" s="238" t="s">
        <v>171</v>
      </c>
      <c r="D30" s="242"/>
      <c r="E30" s="6"/>
      <c r="F30" s="273"/>
      <c r="G30" s="6"/>
    </row>
    <row r="31" spans="1:7" x14ac:dyDescent="0.45">
      <c r="A31" s="28"/>
      <c r="B31" s="26"/>
      <c r="C31" s="238" t="s">
        <v>172</v>
      </c>
      <c r="D31" s="242"/>
      <c r="E31" s="6"/>
      <c r="F31" s="273"/>
      <c r="G31" s="6"/>
    </row>
    <row r="32" spans="1:7" x14ac:dyDescent="0.45">
      <c r="A32" s="28"/>
      <c r="B32" s="26"/>
      <c r="C32" s="238" t="s">
        <v>173</v>
      </c>
      <c r="D32" s="242"/>
      <c r="E32" s="6"/>
      <c r="F32" s="273"/>
      <c r="G32" s="6"/>
    </row>
    <row r="33" spans="1:7" x14ac:dyDescent="0.45">
      <c r="A33" s="28"/>
      <c r="B33" s="26"/>
      <c r="C33" s="238" t="s">
        <v>174</v>
      </c>
      <c r="D33" s="242"/>
      <c r="E33" s="6"/>
      <c r="F33" s="273"/>
      <c r="G33" s="6"/>
    </row>
    <row r="34" spans="1:7" x14ac:dyDescent="0.45">
      <c r="A34" s="28"/>
      <c r="B34" s="26"/>
      <c r="C34" s="238" t="s">
        <v>175</v>
      </c>
      <c r="D34" s="242"/>
      <c r="E34" s="6"/>
      <c r="F34" s="273"/>
      <c r="G34" s="6"/>
    </row>
    <row r="35" spans="1:7" x14ac:dyDescent="0.45">
      <c r="A35" s="28"/>
      <c r="B35" s="26"/>
      <c r="C35" s="238" t="s">
        <v>176</v>
      </c>
      <c r="D35" s="242"/>
      <c r="E35" s="6"/>
      <c r="F35" s="273"/>
      <c r="G35" s="6"/>
    </row>
    <row r="36" spans="1:7" x14ac:dyDescent="0.45">
      <c r="A36" s="28"/>
      <c r="B36" s="26"/>
      <c r="C36" s="238" t="s">
        <v>177</v>
      </c>
      <c r="D36" s="242"/>
      <c r="E36" s="6"/>
      <c r="F36" s="273"/>
      <c r="G36" s="6"/>
    </row>
    <row r="37" spans="1:7" x14ac:dyDescent="0.45">
      <c r="A37" s="28"/>
      <c r="B37" s="26"/>
      <c r="C37" s="238" t="s">
        <v>178</v>
      </c>
      <c r="D37" s="242"/>
      <c r="E37" s="6"/>
      <c r="F37" s="273"/>
      <c r="G37" s="6"/>
    </row>
    <row r="38" spans="1:7" x14ac:dyDescent="0.45">
      <c r="A38" s="28"/>
      <c r="B38" s="26"/>
      <c r="C38" s="238" t="s">
        <v>179</v>
      </c>
      <c r="D38" s="242"/>
      <c r="E38" s="6"/>
      <c r="F38" s="273"/>
      <c r="G38" s="6"/>
    </row>
    <row r="39" spans="1:7" x14ac:dyDescent="0.45">
      <c r="A39" s="28"/>
      <c r="B39" s="26"/>
      <c r="C39" s="238" t="s">
        <v>180</v>
      </c>
      <c r="D39" s="242"/>
      <c r="E39" s="6"/>
      <c r="F39" s="273"/>
      <c r="G39" s="6"/>
    </row>
    <row r="40" spans="1:7" x14ac:dyDescent="0.45">
      <c r="A40" s="28"/>
      <c r="B40" s="26"/>
      <c r="C40" s="238" t="s">
        <v>181</v>
      </c>
      <c r="D40" s="242"/>
      <c r="E40" s="6"/>
      <c r="F40" s="273"/>
      <c r="G40" s="6"/>
    </row>
    <row r="41" spans="1:7" x14ac:dyDescent="0.45">
      <c r="A41" s="28"/>
      <c r="B41" s="26"/>
      <c r="C41" s="238" t="s">
        <v>182</v>
      </c>
      <c r="D41" s="242"/>
      <c r="E41" s="6"/>
      <c r="F41" s="273"/>
      <c r="G41" s="6"/>
    </row>
    <row r="42" spans="1:7" x14ac:dyDescent="0.45">
      <c r="A42" s="28"/>
      <c r="B42" s="26"/>
      <c r="C42" s="238" t="s">
        <v>183</v>
      </c>
      <c r="D42" s="242"/>
      <c r="E42" s="6"/>
      <c r="F42" s="273"/>
      <c r="G42" s="6"/>
    </row>
    <row r="43" spans="1:7" x14ac:dyDescent="0.45">
      <c r="A43" s="28"/>
      <c r="B43" s="26"/>
      <c r="C43" s="238" t="s">
        <v>184</v>
      </c>
      <c r="D43" s="242"/>
      <c r="E43" s="6"/>
      <c r="F43" s="273"/>
      <c r="G43" s="6"/>
    </row>
    <row r="44" spans="1:7" x14ac:dyDescent="0.45">
      <c r="A44" s="28"/>
      <c r="B44" s="26"/>
      <c r="C44" s="238" t="s">
        <v>185</v>
      </c>
      <c r="D44" s="242"/>
      <c r="E44" s="6"/>
      <c r="F44" s="273"/>
      <c r="G44" s="6"/>
    </row>
    <row r="45" spans="1:7" x14ac:dyDescent="0.45">
      <c r="A45" s="28"/>
      <c r="B45" s="26"/>
      <c r="C45" s="238" t="s">
        <v>186</v>
      </c>
      <c r="D45" s="242"/>
      <c r="E45" s="6"/>
      <c r="F45" s="273"/>
      <c r="G45" s="6"/>
    </row>
    <row r="46" spans="1:7" x14ac:dyDescent="0.45">
      <c r="A46" s="28" t="s">
        <v>147</v>
      </c>
      <c r="B46" s="26"/>
      <c r="C46" s="237"/>
      <c r="D46" s="241"/>
      <c r="E46" s="31"/>
      <c r="F46" s="274"/>
      <c r="G46" s="31"/>
    </row>
    <row r="47" spans="1:7" ht="14.65" thickBot="1" x14ac:dyDescent="0.5">
      <c r="A47" s="29">
        <f>A23+1</f>
        <v>20</v>
      </c>
      <c r="B47" s="30" t="s">
        <v>146</v>
      </c>
      <c r="C47" s="239"/>
      <c r="D47" s="243"/>
      <c r="E47" s="7"/>
      <c r="F47" s="275"/>
      <c r="G47" s="7"/>
    </row>
  </sheetData>
  <sheetProtection algorithmName="SHA-512" hashValue="JgqDZZROzPrUs+GXXzbT3pezNV9McK6h6aEpoQ1X2XS6IFhOf4rQseajc7Dw3rziijYUxTM/KFVqum/fPs9iZA==" saltValue="3+YEWGYfsEA6PCKlCGZywg==" spinCount="100000" sheet="1" objects="1" scenarios="1" formatColumns="0" formatRows="0"/>
  <mergeCells count="30">
    <mergeCell ref="D1:E1"/>
    <mergeCell ref="B1:C2"/>
    <mergeCell ref="F1:G1"/>
    <mergeCell ref="A1:A2"/>
    <mergeCell ref="B7:C7"/>
    <mergeCell ref="B8:C8"/>
    <mergeCell ref="B12:C12"/>
    <mergeCell ref="B3:C3"/>
    <mergeCell ref="B4:C4"/>
    <mergeCell ref="B5:C5"/>
    <mergeCell ref="B6:C6"/>
    <mergeCell ref="B23:C23"/>
    <mergeCell ref="B9:C9"/>
    <mergeCell ref="B13:C13"/>
    <mergeCell ref="B14:C14"/>
    <mergeCell ref="B15:C15"/>
    <mergeCell ref="B16:C16"/>
    <mergeCell ref="B17:C17"/>
    <mergeCell ref="B10:C10"/>
    <mergeCell ref="B11:C11"/>
    <mergeCell ref="B18:C18"/>
    <mergeCell ref="B19:C19"/>
    <mergeCell ref="B20:C20"/>
    <mergeCell ref="B21:C21"/>
    <mergeCell ref="B22:C22"/>
    <mergeCell ref="A46:C46"/>
    <mergeCell ref="B47:C47"/>
    <mergeCell ref="A25:B26"/>
    <mergeCell ref="A27:B45"/>
    <mergeCell ref="A24:C24"/>
  </mergeCells>
  <dataValidations count="2">
    <dataValidation type="list" allowBlank="1" showInputMessage="1" showErrorMessage="1" sqref="D3:D8 D10:D17 D19:D23 D25:D45 D47" xr:uid="{00000000-0002-0000-0200-000000000000}">
      <formula1>"YES, NO, NA"</formula1>
    </dataValidation>
    <dataValidation type="list" allowBlank="1" showInputMessage="1" showErrorMessage="1" sqref="F3:F8 F10:F17 F19:F23 F25:F45 F47" xr:uid="{00000000-0002-0000-0200-000001000000}">
      <formula1>"Pass, Fail, NA"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08"/>
  <sheetViews>
    <sheetView showGridLines="0" zoomScale="85" zoomScaleNormal="85" workbookViewId="0">
      <selection sqref="A1:I1"/>
    </sheetView>
  </sheetViews>
  <sheetFormatPr defaultColWidth="9.1328125" defaultRowHeight="14.25" x14ac:dyDescent="0.45"/>
  <cols>
    <col min="1" max="1" width="4.86328125" style="41" customWidth="1"/>
    <col min="2" max="2" width="7.6640625" style="41" hidden="1" customWidth="1"/>
    <col min="3" max="3" width="19.53125" style="41" customWidth="1"/>
    <col min="4" max="4" width="74.6640625" style="41" customWidth="1"/>
    <col min="5" max="5" width="35" style="41" customWidth="1"/>
    <col min="6" max="6" width="38" style="41" customWidth="1"/>
    <col min="7" max="7" width="15.46484375" style="41" customWidth="1"/>
    <col min="8" max="8" width="13.53125" style="41" customWidth="1"/>
    <col min="9" max="9" width="64.46484375" style="41" customWidth="1"/>
    <col min="10" max="16384" width="9.1328125" style="41"/>
  </cols>
  <sheetData>
    <row r="1" spans="1:51" ht="15" customHeight="1" x14ac:dyDescent="0.45">
      <c r="A1" s="38" t="s">
        <v>393</v>
      </c>
      <c r="B1" s="39"/>
      <c r="C1" s="39"/>
      <c r="D1" s="39"/>
      <c r="E1" s="39"/>
      <c r="F1" s="39"/>
      <c r="G1" s="39"/>
      <c r="H1" s="39"/>
      <c r="I1" s="40"/>
    </row>
    <row r="2" spans="1:51" ht="28.25" customHeight="1" x14ac:dyDescent="0.45">
      <c r="A2" s="42" t="s">
        <v>383</v>
      </c>
      <c r="B2" s="43"/>
      <c r="C2" s="44" t="s">
        <v>216</v>
      </c>
      <c r="D2" s="44"/>
      <c r="E2" s="44" t="s">
        <v>214</v>
      </c>
      <c r="F2" s="44" t="s">
        <v>215</v>
      </c>
      <c r="G2" s="44" t="s">
        <v>1</v>
      </c>
      <c r="H2" s="44" t="s">
        <v>2</v>
      </c>
      <c r="I2" s="45" t="s">
        <v>3</v>
      </c>
    </row>
    <row r="3" spans="1:51" ht="41" customHeight="1" x14ac:dyDescent="0.45">
      <c r="A3" s="46">
        <v>1</v>
      </c>
      <c r="B3" s="47" t="s">
        <v>10</v>
      </c>
      <c r="C3" s="48" t="s">
        <v>219</v>
      </c>
      <c r="D3" s="49" t="s">
        <v>113</v>
      </c>
      <c r="E3" s="48" t="s">
        <v>140</v>
      </c>
      <c r="F3" s="48" t="str">
        <f>IF('General Information'!C25="eQUEST","BEPS, and at the top of other reports","Title Page report (the same weather file will always be used for both alternatives)")</f>
        <v>BEPS, and at the top of other reports</v>
      </c>
      <c r="G3" s="197"/>
      <c r="H3" s="189"/>
      <c r="I3" s="190"/>
    </row>
    <row r="4" spans="1:51" ht="28.5" x14ac:dyDescent="0.45">
      <c r="A4" s="46">
        <v>2</v>
      </c>
      <c r="B4" s="47"/>
      <c r="C4" s="48" t="s">
        <v>220</v>
      </c>
      <c r="D4" s="49" t="s">
        <v>114</v>
      </c>
      <c r="E4" s="48" t="s">
        <v>221</v>
      </c>
      <c r="F4" s="48" t="str">
        <f>IF('General Information'!C25="eQUEST","8760 simulated by default; CSV Hourly Results, LS-F and other monthly reports","Project Information entered values report")</f>
        <v>8760 simulated by default; CSV Hourly Results, LS-F and other monthly reports</v>
      </c>
      <c r="G4" s="197"/>
      <c r="H4" s="189"/>
      <c r="I4" s="190"/>
    </row>
    <row r="5" spans="1:51" ht="28.5" x14ac:dyDescent="0.45">
      <c r="A5" s="46">
        <f>A4+1</f>
        <v>3</v>
      </c>
      <c r="B5" s="47" t="s">
        <v>7</v>
      </c>
      <c r="C5" s="48" t="s">
        <v>222</v>
      </c>
      <c r="D5" s="49" t="s">
        <v>4</v>
      </c>
      <c r="E5" s="48" t="s">
        <v>223</v>
      </c>
      <c r="F5" s="48" t="str">
        <f>IF('General Information'!C25="eQUEST","BEPU, SS-R, SS-O, LS-C, CSV Space Loads Report","Energy Cost Budget/PRM Summary, LEED Summary Section 1.3")</f>
        <v>BEPU, SS-R, SS-O, LS-C, CSV Space Loads Report</v>
      </c>
      <c r="G5" s="197"/>
      <c r="H5" s="189"/>
      <c r="I5" s="190"/>
    </row>
    <row r="6" spans="1:51" ht="28.9" thickBot="1" x14ac:dyDescent="0.5">
      <c r="A6" s="46">
        <f>A5+1</f>
        <v>4</v>
      </c>
      <c r="B6" s="47" t="s">
        <v>10</v>
      </c>
      <c r="C6" s="48" t="s">
        <v>381</v>
      </c>
      <c r="D6" s="49" t="s">
        <v>115</v>
      </c>
      <c r="E6" s="48" t="s">
        <v>224</v>
      </c>
      <c r="F6" s="48" t="str">
        <f>IF('General Information'!C25="eQUEST","Conditioned area: LS-C, CSV Space Loads Report","LEED Summary Section 1.2")</f>
        <v>Conditioned area: LS-C, CSV Space Loads Report</v>
      </c>
      <c r="G6" s="197"/>
      <c r="H6" s="189"/>
      <c r="I6" s="190"/>
    </row>
    <row r="7" spans="1:51" ht="15" customHeight="1" x14ac:dyDescent="0.45">
      <c r="A7" s="50" t="s">
        <v>392</v>
      </c>
      <c r="B7" s="51"/>
      <c r="C7" s="51"/>
      <c r="D7" s="51"/>
      <c r="E7" s="51"/>
      <c r="F7" s="51"/>
      <c r="G7" s="51"/>
      <c r="H7" s="51"/>
      <c r="I7" s="52"/>
    </row>
    <row r="8" spans="1:51" ht="28.5" x14ac:dyDescent="0.45">
      <c r="A8" s="53" t="s">
        <v>383</v>
      </c>
      <c r="B8" s="54"/>
      <c r="C8" s="55" t="s">
        <v>216</v>
      </c>
      <c r="D8" s="55" t="s">
        <v>0</v>
      </c>
      <c r="E8" s="55" t="s">
        <v>214</v>
      </c>
      <c r="F8" s="55" t="s">
        <v>215</v>
      </c>
      <c r="G8" s="55" t="s">
        <v>1</v>
      </c>
      <c r="H8" s="55" t="s">
        <v>2</v>
      </c>
      <c r="I8" s="56" t="s">
        <v>3</v>
      </c>
    </row>
    <row r="9" spans="1:51" ht="28.5" x14ac:dyDescent="0.45">
      <c r="A9" s="57">
        <v>1</v>
      </c>
      <c r="B9" s="58" t="s">
        <v>6</v>
      </c>
      <c r="C9" s="59" t="s">
        <v>255</v>
      </c>
      <c r="D9" s="60" t="s">
        <v>9</v>
      </c>
      <c r="E9" s="59" t="s">
        <v>352</v>
      </c>
      <c r="F9" s="59" t="s">
        <v>140</v>
      </c>
      <c r="G9" s="189"/>
      <c r="H9" s="189"/>
      <c r="I9" s="190"/>
    </row>
    <row r="10" spans="1:51" ht="28.9" thickBot="1" x14ac:dyDescent="0.5">
      <c r="A10" s="61">
        <f>A9+1</f>
        <v>2</v>
      </c>
      <c r="B10" s="62" t="s">
        <v>31</v>
      </c>
      <c r="C10" s="63" t="s">
        <v>256</v>
      </c>
      <c r="D10" s="64" t="s">
        <v>187</v>
      </c>
      <c r="E10" s="63" t="s">
        <v>140</v>
      </c>
      <c r="F10" s="63" t="str">
        <f>IF('General Information'!C25="eQUEST","ES-D, ES-E, ES-F ","Library Members entered values report Utility rates section for utility rate input, Monthly Energy Consumption and Monthly Utility Cost reports for consumption and cost output")</f>
        <v xml:space="preserve">ES-D, ES-E, ES-F </v>
      </c>
      <c r="G10" s="191"/>
      <c r="H10" s="191"/>
      <c r="I10" s="192"/>
    </row>
    <row r="11" spans="1:51" s="69" customFormat="1" ht="15" customHeight="1" x14ac:dyDescent="0.45">
      <c r="A11" s="65" t="s">
        <v>390</v>
      </c>
      <c r="B11" s="66"/>
      <c r="C11" s="66"/>
      <c r="D11" s="66"/>
      <c r="E11" s="66"/>
      <c r="F11" s="66"/>
      <c r="G11" s="66"/>
      <c r="H11" s="66"/>
      <c r="I11" s="67"/>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row>
    <row r="12" spans="1:51" s="69" customFormat="1" ht="45" customHeight="1" x14ac:dyDescent="0.45">
      <c r="A12" s="70" t="s">
        <v>383</v>
      </c>
      <c r="B12" s="71"/>
      <c r="C12" s="72" t="s">
        <v>216</v>
      </c>
      <c r="D12" s="72" t="s">
        <v>0</v>
      </c>
      <c r="E12" s="72" t="s">
        <v>214</v>
      </c>
      <c r="F12" s="72" t="s">
        <v>215</v>
      </c>
      <c r="G12" s="72" t="s">
        <v>1</v>
      </c>
      <c r="H12" s="72" t="s">
        <v>2</v>
      </c>
      <c r="I12" s="73" t="s">
        <v>3</v>
      </c>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row>
    <row r="13" spans="1:51" s="69" customFormat="1" x14ac:dyDescent="0.45">
      <c r="A13" s="74">
        <v>1</v>
      </c>
      <c r="B13" s="75" t="s">
        <v>6</v>
      </c>
      <c r="C13" s="75" t="s">
        <v>228</v>
      </c>
      <c r="D13" s="76" t="s">
        <v>409</v>
      </c>
      <c r="E13" s="75" t="s">
        <v>140</v>
      </c>
      <c r="F13" s="75" t="s">
        <v>140</v>
      </c>
      <c r="G13" s="189"/>
      <c r="H13" s="189"/>
      <c r="I13" s="190"/>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row>
    <row r="14" spans="1:51" s="69" customFormat="1" ht="28.5" x14ac:dyDescent="0.45">
      <c r="A14" s="77">
        <v>2</v>
      </c>
      <c r="B14" s="78"/>
      <c r="C14" s="78" t="s">
        <v>229</v>
      </c>
      <c r="D14" s="79" t="s">
        <v>116</v>
      </c>
      <c r="E14" s="78" t="s">
        <v>403</v>
      </c>
      <c r="F14" s="78" t="s">
        <v>140</v>
      </c>
      <c r="G14" s="195"/>
      <c r="H14" s="195"/>
      <c r="I14" s="196"/>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row>
    <row r="15" spans="1:51" s="69" customFormat="1" ht="28.5" x14ac:dyDescent="0.45">
      <c r="A15" s="77">
        <v>3</v>
      </c>
      <c r="B15" s="78"/>
      <c r="C15" s="78" t="s">
        <v>401</v>
      </c>
      <c r="D15" s="79" t="s">
        <v>164</v>
      </c>
      <c r="E15" s="78" t="s">
        <v>404</v>
      </c>
      <c r="F15" s="78" t="s">
        <v>140</v>
      </c>
      <c r="G15" s="195"/>
      <c r="H15" s="195"/>
      <c r="I15" s="196"/>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row>
    <row r="16" spans="1:51" s="69" customFormat="1" ht="28.9" thickBot="1" x14ac:dyDescent="0.5">
      <c r="A16" s="77">
        <v>4</v>
      </c>
      <c r="B16" s="78"/>
      <c r="C16" s="78" t="s">
        <v>402</v>
      </c>
      <c r="D16" s="79" t="s">
        <v>5</v>
      </c>
      <c r="E16" s="78" t="s">
        <v>405</v>
      </c>
      <c r="F16" s="78" t="s">
        <v>140</v>
      </c>
      <c r="G16" s="195"/>
      <c r="H16" s="195"/>
      <c r="I16" s="196"/>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row>
    <row r="17" spans="1:9" s="68" customFormat="1" ht="15" customHeight="1" x14ac:dyDescent="0.45">
      <c r="A17" s="80" t="s">
        <v>391</v>
      </c>
      <c r="B17" s="81"/>
      <c r="C17" s="81"/>
      <c r="D17" s="81"/>
      <c r="E17" s="81"/>
      <c r="F17" s="81"/>
      <c r="G17" s="81"/>
      <c r="H17" s="81"/>
      <c r="I17" s="82"/>
    </row>
    <row r="18" spans="1:9" s="68" customFormat="1" ht="28.5" x14ac:dyDescent="0.45">
      <c r="A18" s="83" t="s">
        <v>383</v>
      </c>
      <c r="B18" s="84"/>
      <c r="C18" s="85" t="s">
        <v>216</v>
      </c>
      <c r="D18" s="85" t="s">
        <v>0</v>
      </c>
      <c r="E18" s="85" t="s">
        <v>214</v>
      </c>
      <c r="F18" s="85" t="s">
        <v>215</v>
      </c>
      <c r="G18" s="85" t="s">
        <v>1</v>
      </c>
      <c r="H18" s="85" t="s">
        <v>2</v>
      </c>
      <c r="I18" s="86" t="s">
        <v>3</v>
      </c>
    </row>
    <row r="19" spans="1:9" s="68" customFormat="1" ht="35" customHeight="1" x14ac:dyDescent="0.45">
      <c r="A19" s="87">
        <v>1</v>
      </c>
      <c r="B19" s="88" t="s">
        <v>6</v>
      </c>
      <c r="C19" s="89" t="s">
        <v>231</v>
      </c>
      <c r="D19" s="90" t="s">
        <v>11</v>
      </c>
      <c r="E19" s="89" t="s">
        <v>353</v>
      </c>
      <c r="F19" s="89" t="s">
        <v>140</v>
      </c>
      <c r="G19" s="189"/>
      <c r="H19" s="189"/>
      <c r="I19" s="190"/>
    </row>
    <row r="20" spans="1:9" s="68" customFormat="1" ht="44.45" customHeight="1" x14ac:dyDescent="0.45">
      <c r="A20" s="87">
        <v>2</v>
      </c>
      <c r="B20" s="88"/>
      <c r="C20" s="89" t="s">
        <v>257</v>
      </c>
      <c r="D20" s="90" t="s">
        <v>14</v>
      </c>
      <c r="E20" s="89" t="s">
        <v>354</v>
      </c>
      <c r="F20" s="89" t="s">
        <v>140</v>
      </c>
      <c r="G20" s="189"/>
      <c r="H20" s="189"/>
      <c r="I20" s="190"/>
    </row>
    <row r="21" spans="1:9" s="68" customFormat="1" ht="28.5" x14ac:dyDescent="0.45">
      <c r="A21" s="87">
        <f>A20+1</f>
        <v>3</v>
      </c>
      <c r="B21" s="88"/>
      <c r="C21" s="89" t="s">
        <v>234</v>
      </c>
      <c r="D21" s="90" t="s">
        <v>15</v>
      </c>
      <c r="E21" s="89" t="s">
        <v>353</v>
      </c>
      <c r="F21" s="89" t="s">
        <v>140</v>
      </c>
      <c r="G21" s="189"/>
      <c r="H21" s="189"/>
      <c r="I21" s="190"/>
    </row>
    <row r="22" spans="1:9" s="68" customFormat="1" x14ac:dyDescent="0.45">
      <c r="A22" s="87">
        <f>A21+1</f>
        <v>4</v>
      </c>
      <c r="B22" s="88"/>
      <c r="C22" s="89" t="s">
        <v>236</v>
      </c>
      <c r="D22" s="90" t="s">
        <v>18</v>
      </c>
      <c r="E22" s="89" t="s">
        <v>140</v>
      </c>
      <c r="F22" s="89" t="s">
        <v>140</v>
      </c>
      <c r="G22" s="189"/>
      <c r="H22" s="189"/>
      <c r="I22" s="190"/>
    </row>
    <row r="23" spans="1:9" s="68" customFormat="1" x14ac:dyDescent="0.45">
      <c r="A23" s="87">
        <f>A22+1</f>
        <v>5</v>
      </c>
      <c r="B23" s="88"/>
      <c r="C23" s="89" t="s">
        <v>238</v>
      </c>
      <c r="D23" s="90" t="s">
        <v>20</v>
      </c>
      <c r="E23" s="89" t="s">
        <v>355</v>
      </c>
      <c r="F23" s="89" t="s">
        <v>140</v>
      </c>
      <c r="G23" s="189"/>
      <c r="H23" s="189"/>
      <c r="I23" s="190"/>
    </row>
    <row r="24" spans="1:9" s="68" customFormat="1" ht="28.5" x14ac:dyDescent="0.45">
      <c r="A24" s="91">
        <v>6</v>
      </c>
      <c r="B24" s="88" t="s">
        <v>10</v>
      </c>
      <c r="C24" s="89" t="s">
        <v>382</v>
      </c>
      <c r="D24" s="90" t="s">
        <v>12</v>
      </c>
      <c r="E24" s="89" t="s">
        <v>140</v>
      </c>
      <c r="F24" s="89" t="str">
        <f>IF('General Information'!C25="eQUEST","LV-D","Building U-Values, Building Areas")</f>
        <v>LV-D</v>
      </c>
      <c r="G24" s="189"/>
      <c r="H24" s="189"/>
      <c r="I24" s="190"/>
    </row>
    <row r="25" spans="1:9" s="68" customFormat="1" x14ac:dyDescent="0.45">
      <c r="A25" s="91">
        <f>A24+1</f>
        <v>7</v>
      </c>
      <c r="B25" s="88"/>
      <c r="C25" s="89" t="s">
        <v>258</v>
      </c>
      <c r="D25" s="90" t="s">
        <v>13</v>
      </c>
      <c r="E25" s="89" t="s">
        <v>140</v>
      </c>
      <c r="F25" s="89" t="str">
        <f>IF('General Information'!C25="eQUEST","LV-D","Building U-Values, Building Areas, Walls by Direction Entered Values report, Walls by Cardinal Direction entered values report")</f>
        <v>LV-D</v>
      </c>
      <c r="G25" s="189"/>
      <c r="H25" s="189"/>
      <c r="I25" s="190"/>
    </row>
    <row r="26" spans="1:9" s="68" customFormat="1" x14ac:dyDescent="0.45">
      <c r="A26" s="91">
        <f>A25+1</f>
        <v>8</v>
      </c>
      <c r="B26" s="88"/>
      <c r="C26" s="89" t="s">
        <v>259</v>
      </c>
      <c r="D26" s="90" t="s">
        <v>16</v>
      </c>
      <c r="E26" s="89" t="s">
        <v>140</v>
      </c>
      <c r="F26" s="89" t="str">
        <f>IF('General Information'!C25="eQUEST","LV-D","Building U-Values, Building Areas, Walls by Direction entered values report, Walls by Cardinal Direction entered values report")</f>
        <v>LV-D</v>
      </c>
      <c r="G26" s="189"/>
      <c r="H26" s="189"/>
      <c r="I26" s="190"/>
    </row>
    <row r="27" spans="1:9" s="68" customFormat="1" ht="30" customHeight="1" x14ac:dyDescent="0.45">
      <c r="A27" s="91">
        <f>A26+1</f>
        <v>9</v>
      </c>
      <c r="B27" s="88"/>
      <c r="C27" s="89" t="s">
        <v>239</v>
      </c>
      <c r="D27" s="90" t="s">
        <v>17</v>
      </c>
      <c r="E27" s="89" t="s">
        <v>140</v>
      </c>
      <c r="F27" s="89" t="str">
        <f>IF('General Information'!C25="eQUEST","LV-D, results for the four baseline orientations must be averaged externally","LEED Summary Section 1.6 ")</f>
        <v>LV-D, results for the four baseline orientations must be averaged externally</v>
      </c>
      <c r="G27" s="189"/>
      <c r="H27" s="189"/>
      <c r="I27" s="190"/>
    </row>
    <row r="28" spans="1:9" s="68" customFormat="1" ht="28.9" thickBot="1" x14ac:dyDescent="0.5">
      <c r="A28" s="91">
        <f>A27+1</f>
        <v>10</v>
      </c>
      <c r="B28" s="88"/>
      <c r="C28" s="89" t="s">
        <v>260</v>
      </c>
      <c r="D28" s="90" t="s">
        <v>19</v>
      </c>
      <c r="E28" s="89" t="s">
        <v>140</v>
      </c>
      <c r="F28" s="89" t="str">
        <f>IF('General Information'!C25="eQUEST","LV-B","Room Information entered values report")</f>
        <v>LV-B</v>
      </c>
      <c r="G28" s="189"/>
      <c r="H28" s="189"/>
      <c r="I28" s="190"/>
    </row>
    <row r="29" spans="1:9" s="95" customFormat="1" ht="15" customHeight="1" x14ac:dyDescent="0.45">
      <c r="A29" s="92" t="s">
        <v>384</v>
      </c>
      <c r="B29" s="93"/>
      <c r="C29" s="93"/>
      <c r="D29" s="93"/>
      <c r="E29" s="93"/>
      <c r="F29" s="93"/>
      <c r="G29" s="93"/>
      <c r="H29" s="93"/>
      <c r="I29" s="94"/>
    </row>
    <row r="30" spans="1:9" s="95" customFormat="1" ht="28.5" x14ac:dyDescent="0.45">
      <c r="A30" s="96" t="s">
        <v>383</v>
      </c>
      <c r="B30" s="97"/>
      <c r="C30" s="98" t="s">
        <v>216</v>
      </c>
      <c r="D30" s="98" t="s">
        <v>0</v>
      </c>
      <c r="E30" s="98" t="s">
        <v>214</v>
      </c>
      <c r="F30" s="98" t="s">
        <v>217</v>
      </c>
      <c r="G30" s="98" t="s">
        <v>1</v>
      </c>
      <c r="H30" s="98" t="s">
        <v>2</v>
      </c>
      <c r="I30" s="99" t="s">
        <v>3</v>
      </c>
    </row>
    <row r="31" spans="1:9" s="95" customFormat="1" ht="28.5" x14ac:dyDescent="0.45">
      <c r="A31" s="100">
        <v>1</v>
      </c>
      <c r="B31" s="101" t="s">
        <v>6</v>
      </c>
      <c r="C31" s="102" t="s">
        <v>261</v>
      </c>
      <c r="D31" s="103" t="s">
        <v>22</v>
      </c>
      <c r="E31" s="102" t="s">
        <v>356</v>
      </c>
      <c r="F31" s="102" t="s">
        <v>140</v>
      </c>
      <c r="G31" s="189"/>
      <c r="H31" s="189"/>
      <c r="I31" s="190"/>
    </row>
    <row r="32" spans="1:9" s="95" customFormat="1" ht="48" customHeight="1" x14ac:dyDescent="0.45">
      <c r="A32" s="100">
        <v>2</v>
      </c>
      <c r="B32" s="101"/>
      <c r="C32" s="102" t="s">
        <v>262</v>
      </c>
      <c r="D32" s="103" t="s">
        <v>23</v>
      </c>
      <c r="E32" s="102" t="s">
        <v>357</v>
      </c>
      <c r="F32" s="102" t="s">
        <v>140</v>
      </c>
      <c r="G32" s="189"/>
      <c r="H32" s="189"/>
      <c r="I32" s="190"/>
    </row>
    <row r="33" spans="1:9" s="95" customFormat="1" ht="28.5" x14ac:dyDescent="0.45">
      <c r="A33" s="100">
        <v>3</v>
      </c>
      <c r="B33" s="101"/>
      <c r="C33" s="102" t="s">
        <v>263</v>
      </c>
      <c r="D33" s="103" t="s">
        <v>24</v>
      </c>
      <c r="E33" s="102" t="s">
        <v>358</v>
      </c>
      <c r="F33" s="102" t="s">
        <v>140</v>
      </c>
      <c r="G33" s="189"/>
      <c r="H33" s="189"/>
      <c r="I33" s="190"/>
    </row>
    <row r="34" spans="1:9" s="95" customFormat="1" x14ac:dyDescent="0.45">
      <c r="A34" s="104">
        <f>A33+1</f>
        <v>4</v>
      </c>
      <c r="B34" s="105" t="s">
        <v>10</v>
      </c>
      <c r="C34" s="102" t="s">
        <v>264</v>
      </c>
      <c r="D34" s="103" t="s">
        <v>25</v>
      </c>
      <c r="E34" s="102" t="s">
        <v>140</v>
      </c>
      <c r="F34" s="102" t="str">
        <f>IF('General Information'!C25="eQUEST","LV-B, CSV Space Loads Report","Room Information entered values report")</f>
        <v>LV-B, CSV Space Loads Report</v>
      </c>
      <c r="G34" s="189"/>
      <c r="H34" s="189"/>
      <c r="I34" s="190"/>
    </row>
    <row r="35" spans="1:9" s="95" customFormat="1" ht="28.5" x14ac:dyDescent="0.45">
      <c r="A35" s="104">
        <f>A34+1</f>
        <v>5</v>
      </c>
      <c r="B35" s="105" t="s">
        <v>7</v>
      </c>
      <c r="C35" s="102" t="s">
        <v>265</v>
      </c>
      <c r="D35" s="103" t="s">
        <v>26</v>
      </c>
      <c r="E35" s="102" t="s">
        <v>140</v>
      </c>
      <c r="F35" s="102" t="str">
        <f>IF('General Information'!C25="eQUEST","PS-E","LEED Summary Section 1.6")</f>
        <v>PS-E</v>
      </c>
      <c r="G35" s="189"/>
      <c r="H35" s="189"/>
      <c r="I35" s="190"/>
    </row>
    <row r="36" spans="1:9" s="95" customFormat="1" ht="14.65" thickBot="1" x14ac:dyDescent="0.5">
      <c r="A36" s="104">
        <f>A35+1</f>
        <v>6</v>
      </c>
      <c r="B36" s="105" t="s">
        <v>7</v>
      </c>
      <c r="C36" s="102" t="s">
        <v>266</v>
      </c>
      <c r="D36" s="103" t="s">
        <v>27</v>
      </c>
      <c r="E36" s="102" t="s">
        <v>241</v>
      </c>
      <c r="F36" s="102" t="str">
        <f>IF('General Information'!C25="eQUEST","BEPU","LEED Summary Section 1.6")</f>
        <v>BEPU</v>
      </c>
      <c r="G36" s="189"/>
      <c r="H36" s="189"/>
      <c r="I36" s="190"/>
    </row>
    <row r="37" spans="1:9" s="95" customFormat="1" ht="15" customHeight="1" x14ac:dyDescent="0.45">
      <c r="A37" s="106" t="s">
        <v>385</v>
      </c>
      <c r="B37" s="107"/>
      <c r="C37" s="107"/>
      <c r="D37" s="107"/>
      <c r="E37" s="107"/>
      <c r="F37" s="107"/>
      <c r="G37" s="107"/>
      <c r="H37" s="107"/>
      <c r="I37" s="108"/>
    </row>
    <row r="38" spans="1:9" s="95" customFormat="1" ht="28.5" x14ac:dyDescent="0.45">
      <c r="A38" s="109" t="s">
        <v>383</v>
      </c>
      <c r="B38" s="110"/>
      <c r="C38" s="111" t="s">
        <v>216</v>
      </c>
      <c r="D38" s="111" t="s">
        <v>0</v>
      </c>
      <c r="E38" s="111" t="s">
        <v>214</v>
      </c>
      <c r="F38" s="111" t="s">
        <v>217</v>
      </c>
      <c r="G38" s="111" t="s">
        <v>1</v>
      </c>
      <c r="H38" s="111" t="s">
        <v>2</v>
      </c>
      <c r="I38" s="112" t="s">
        <v>3</v>
      </c>
    </row>
    <row r="39" spans="1:9" s="95" customFormat="1" x14ac:dyDescent="0.45">
      <c r="A39" s="113">
        <v>1</v>
      </c>
      <c r="B39" s="111" t="s">
        <v>6</v>
      </c>
      <c r="C39" s="114" t="s">
        <v>267</v>
      </c>
      <c r="D39" s="115" t="s">
        <v>29</v>
      </c>
      <c r="E39" s="114" t="s">
        <v>243</v>
      </c>
      <c r="F39" s="114" t="s">
        <v>140</v>
      </c>
      <c r="G39" s="189"/>
      <c r="H39" s="189"/>
      <c r="I39" s="190"/>
    </row>
    <row r="40" spans="1:9" s="95" customFormat="1" ht="33" customHeight="1" thickBot="1" x14ac:dyDescent="0.5">
      <c r="A40" s="116">
        <f>A39+1</f>
        <v>2</v>
      </c>
      <c r="B40" s="111" t="s">
        <v>31</v>
      </c>
      <c r="C40" s="114" t="s">
        <v>244</v>
      </c>
      <c r="D40" s="115" t="s">
        <v>30</v>
      </c>
      <c r="E40" s="114" t="s">
        <v>140</v>
      </c>
      <c r="F40" s="114" t="str">
        <f>IF('General Information'!C25="eQUEST","PS-E","LEED Summary Section 1.4, Plant Information entered values report")</f>
        <v>PS-E</v>
      </c>
      <c r="G40" s="189"/>
      <c r="H40" s="189"/>
      <c r="I40" s="190"/>
    </row>
    <row r="41" spans="1:9" s="95" customFormat="1" ht="15" customHeight="1" x14ac:dyDescent="0.45">
      <c r="A41" s="65" t="s">
        <v>386</v>
      </c>
      <c r="B41" s="66"/>
      <c r="C41" s="66"/>
      <c r="D41" s="66"/>
      <c r="E41" s="66"/>
      <c r="F41" s="66"/>
      <c r="G41" s="66"/>
      <c r="H41" s="66"/>
      <c r="I41" s="67"/>
    </row>
    <row r="42" spans="1:9" s="95" customFormat="1" ht="28.5" x14ac:dyDescent="0.45">
      <c r="A42" s="117" t="s">
        <v>383</v>
      </c>
      <c r="B42" s="118"/>
      <c r="C42" s="119" t="s">
        <v>216</v>
      </c>
      <c r="D42" s="119" t="s">
        <v>0</v>
      </c>
      <c r="E42" s="119" t="s">
        <v>214</v>
      </c>
      <c r="F42" s="119" t="s">
        <v>218</v>
      </c>
      <c r="G42" s="119" t="s">
        <v>1</v>
      </c>
      <c r="H42" s="119" t="s">
        <v>2</v>
      </c>
      <c r="I42" s="120" t="s">
        <v>3</v>
      </c>
    </row>
    <row r="43" spans="1:9" ht="42.75" x14ac:dyDescent="0.45">
      <c r="A43" s="74">
        <v>1</v>
      </c>
      <c r="B43" s="119" t="s">
        <v>6</v>
      </c>
      <c r="C43" s="75" t="s">
        <v>268</v>
      </c>
      <c r="D43" s="76" t="s">
        <v>34</v>
      </c>
      <c r="E43" s="75" t="s">
        <v>396</v>
      </c>
      <c r="F43" s="75" t="s">
        <v>140</v>
      </c>
      <c r="G43" s="189"/>
      <c r="H43" s="189"/>
      <c r="I43" s="190"/>
    </row>
    <row r="44" spans="1:9" ht="14.65" thickBot="1" x14ac:dyDescent="0.5">
      <c r="A44" s="121">
        <f>A43+1</f>
        <v>2</v>
      </c>
      <c r="B44" s="119" t="s">
        <v>7</v>
      </c>
      <c r="C44" s="75" t="s">
        <v>269</v>
      </c>
      <c r="D44" s="76" t="s">
        <v>35</v>
      </c>
      <c r="E44" s="75" t="s">
        <v>140</v>
      </c>
      <c r="F44" s="75" t="str">
        <f>IF('General Information'!C25="eQUEST","BEPU","Energy Cost Budget report")</f>
        <v>BEPU</v>
      </c>
      <c r="G44" s="189"/>
      <c r="H44" s="189"/>
      <c r="I44" s="190"/>
    </row>
    <row r="45" spans="1:9" s="95" customFormat="1" ht="15" customHeight="1" x14ac:dyDescent="0.45">
      <c r="A45" s="50" t="s">
        <v>387</v>
      </c>
      <c r="B45" s="51"/>
      <c r="C45" s="51"/>
      <c r="D45" s="51"/>
      <c r="E45" s="51"/>
      <c r="F45" s="51"/>
      <c r="G45" s="51"/>
      <c r="H45" s="51"/>
      <c r="I45" s="52"/>
    </row>
    <row r="46" spans="1:9" s="95" customFormat="1" ht="28.5" x14ac:dyDescent="0.45">
      <c r="A46" s="122" t="s">
        <v>383</v>
      </c>
      <c r="B46" s="123"/>
      <c r="C46" s="58" t="s">
        <v>216</v>
      </c>
      <c r="D46" s="58" t="s">
        <v>0</v>
      </c>
      <c r="E46" s="58" t="s">
        <v>214</v>
      </c>
      <c r="F46" s="58" t="s">
        <v>217</v>
      </c>
      <c r="G46" s="58" t="s">
        <v>1</v>
      </c>
      <c r="H46" s="58" t="s">
        <v>2</v>
      </c>
      <c r="I46" s="124" t="s">
        <v>3</v>
      </c>
    </row>
    <row r="47" spans="1:9" x14ac:dyDescent="0.45">
      <c r="A47" s="57">
        <v>1</v>
      </c>
      <c r="B47" s="123" t="s">
        <v>6</v>
      </c>
      <c r="C47" s="59" t="s">
        <v>271</v>
      </c>
      <c r="D47" s="60" t="s">
        <v>40</v>
      </c>
      <c r="E47" s="59" t="s">
        <v>140</v>
      </c>
      <c r="F47" s="59" t="s">
        <v>140</v>
      </c>
      <c r="G47" s="189"/>
      <c r="H47" s="189"/>
      <c r="I47" s="190"/>
    </row>
    <row r="48" spans="1:9" x14ac:dyDescent="0.45">
      <c r="A48" s="57">
        <v>2</v>
      </c>
      <c r="B48" s="123"/>
      <c r="C48" s="59" t="s">
        <v>417</v>
      </c>
      <c r="D48" s="60" t="s">
        <v>149</v>
      </c>
      <c r="E48" s="59" t="s">
        <v>359</v>
      </c>
      <c r="F48" s="59" t="s">
        <v>140</v>
      </c>
      <c r="G48" s="189"/>
      <c r="H48" s="189"/>
      <c r="I48" s="190"/>
    </row>
    <row r="49" spans="1:9" ht="28.5" x14ac:dyDescent="0.45">
      <c r="A49" s="125">
        <v>3</v>
      </c>
      <c r="B49" s="58" t="s">
        <v>7</v>
      </c>
      <c r="C49" s="59" t="s">
        <v>272</v>
      </c>
      <c r="D49" s="60" t="s">
        <v>41</v>
      </c>
      <c r="E49" s="59" t="s">
        <v>140</v>
      </c>
      <c r="F49" s="59" t="str">
        <f>IF('General Information'!C25="eQUEST","PS-A","Plant Information entered values report")</f>
        <v>PS-A</v>
      </c>
      <c r="G49" s="189"/>
      <c r="H49" s="189"/>
      <c r="I49" s="190"/>
    </row>
    <row r="50" spans="1:9" ht="14.65" thickBot="1" x14ac:dyDescent="0.5">
      <c r="A50" s="125">
        <v>4</v>
      </c>
      <c r="B50" s="58" t="s">
        <v>7</v>
      </c>
      <c r="C50" s="59" t="s">
        <v>274</v>
      </c>
      <c r="D50" s="60" t="s">
        <v>43</v>
      </c>
      <c r="E50" s="59" t="s">
        <v>140</v>
      </c>
      <c r="F50" s="59" t="str">
        <f>IF('General Information'!C25="eQUEST","BEPU","Equipment Energy Consumption report")</f>
        <v>BEPU</v>
      </c>
      <c r="G50" s="189"/>
      <c r="H50" s="189"/>
      <c r="I50" s="190"/>
    </row>
    <row r="51" spans="1:9" ht="15" customHeight="1" x14ac:dyDescent="0.45">
      <c r="A51" s="126" t="s">
        <v>388</v>
      </c>
      <c r="B51" s="127"/>
      <c r="C51" s="127"/>
      <c r="D51" s="127"/>
      <c r="E51" s="127"/>
      <c r="F51" s="127"/>
      <c r="G51" s="127"/>
      <c r="H51" s="127"/>
      <c r="I51" s="128"/>
    </row>
    <row r="52" spans="1:9" ht="28.5" x14ac:dyDescent="0.45">
      <c r="A52" s="129" t="s">
        <v>383</v>
      </c>
      <c r="B52" s="130"/>
      <c r="C52" s="131" t="s">
        <v>216</v>
      </c>
      <c r="D52" s="131" t="s">
        <v>0</v>
      </c>
      <c r="E52" s="131" t="s">
        <v>214</v>
      </c>
      <c r="F52" s="131" t="s">
        <v>217</v>
      </c>
      <c r="G52" s="131" t="s">
        <v>1</v>
      </c>
      <c r="H52" s="131" t="s">
        <v>2</v>
      </c>
      <c r="I52" s="132" t="s">
        <v>3</v>
      </c>
    </row>
    <row r="53" spans="1:9" ht="28.5" x14ac:dyDescent="0.45">
      <c r="A53" s="133">
        <v>1</v>
      </c>
      <c r="B53" s="130" t="s">
        <v>6</v>
      </c>
      <c r="C53" s="134" t="s">
        <v>275</v>
      </c>
      <c r="D53" s="135" t="s">
        <v>44</v>
      </c>
      <c r="E53" s="134" t="s">
        <v>360</v>
      </c>
      <c r="F53" s="134" t="s">
        <v>140</v>
      </c>
      <c r="G53" s="189"/>
      <c r="H53" s="189"/>
      <c r="I53" s="190"/>
    </row>
    <row r="54" spans="1:9" ht="29" customHeight="1" x14ac:dyDescent="0.45">
      <c r="A54" s="133">
        <f>A53+1</f>
        <v>2</v>
      </c>
      <c r="B54" s="130"/>
      <c r="C54" s="134" t="s">
        <v>276</v>
      </c>
      <c r="D54" s="135" t="s">
        <v>45</v>
      </c>
      <c r="E54" s="136" t="s">
        <v>395</v>
      </c>
      <c r="F54" s="134" t="s">
        <v>140</v>
      </c>
      <c r="G54" s="189"/>
      <c r="H54" s="189"/>
      <c r="I54" s="190"/>
    </row>
    <row r="55" spans="1:9" ht="14" customHeight="1" x14ac:dyDescent="0.45">
      <c r="A55" s="133">
        <f t="shared" ref="A55:A65" si="0">A54+1</f>
        <v>3</v>
      </c>
      <c r="B55" s="130"/>
      <c r="C55" s="134" t="s">
        <v>277</v>
      </c>
      <c r="D55" s="135" t="s">
        <v>153</v>
      </c>
      <c r="E55" s="137"/>
      <c r="F55" s="134" t="s">
        <v>140</v>
      </c>
      <c r="G55" s="189"/>
      <c r="H55" s="189"/>
      <c r="I55" s="190"/>
    </row>
    <row r="56" spans="1:9" ht="14" customHeight="1" x14ac:dyDescent="0.45">
      <c r="A56" s="133">
        <f t="shared" si="0"/>
        <v>4</v>
      </c>
      <c r="B56" s="130"/>
      <c r="C56" s="134" t="s">
        <v>278</v>
      </c>
      <c r="D56" s="135" t="s">
        <v>154</v>
      </c>
      <c r="E56" s="137"/>
      <c r="F56" s="134" t="s">
        <v>140</v>
      </c>
      <c r="G56" s="189"/>
      <c r="H56" s="189"/>
      <c r="I56" s="190"/>
    </row>
    <row r="57" spans="1:9" ht="27" customHeight="1" x14ac:dyDescent="0.45">
      <c r="A57" s="133">
        <f t="shared" si="0"/>
        <v>5</v>
      </c>
      <c r="B57" s="130"/>
      <c r="C57" s="134" t="s">
        <v>279</v>
      </c>
      <c r="D57" s="135" t="s">
        <v>55</v>
      </c>
      <c r="E57" s="137"/>
      <c r="F57" s="134" t="s">
        <v>140</v>
      </c>
      <c r="G57" s="189"/>
      <c r="H57" s="189"/>
      <c r="I57" s="190"/>
    </row>
    <row r="58" spans="1:9" x14ac:dyDescent="0.45">
      <c r="A58" s="133">
        <f t="shared" si="0"/>
        <v>6</v>
      </c>
      <c r="B58" s="130"/>
      <c r="C58" s="134" t="s">
        <v>280</v>
      </c>
      <c r="D58" s="135" t="s">
        <v>46</v>
      </c>
      <c r="E58" s="137"/>
      <c r="F58" s="134" t="s">
        <v>140</v>
      </c>
      <c r="G58" s="189"/>
      <c r="H58" s="189"/>
      <c r="I58" s="190"/>
    </row>
    <row r="59" spans="1:9" x14ac:dyDescent="0.45">
      <c r="A59" s="133">
        <f t="shared" si="0"/>
        <v>7</v>
      </c>
      <c r="B59" s="130"/>
      <c r="C59" s="134" t="s">
        <v>281</v>
      </c>
      <c r="D59" s="135" t="s">
        <v>47</v>
      </c>
      <c r="E59" s="137"/>
      <c r="F59" s="134" t="s">
        <v>140</v>
      </c>
      <c r="G59" s="189"/>
      <c r="H59" s="189"/>
      <c r="I59" s="190"/>
    </row>
    <row r="60" spans="1:9" x14ac:dyDescent="0.45">
      <c r="A60" s="133">
        <f t="shared" si="0"/>
        <v>8</v>
      </c>
      <c r="B60" s="130"/>
      <c r="C60" s="134" t="s">
        <v>282</v>
      </c>
      <c r="D60" s="135" t="s">
        <v>155</v>
      </c>
      <c r="E60" s="137"/>
      <c r="F60" s="134" t="s">
        <v>140</v>
      </c>
      <c r="G60" s="189"/>
      <c r="H60" s="189"/>
      <c r="I60" s="190"/>
    </row>
    <row r="61" spans="1:9" x14ac:dyDescent="0.45">
      <c r="A61" s="133">
        <f t="shared" si="0"/>
        <v>9</v>
      </c>
      <c r="B61" s="130"/>
      <c r="C61" s="134" t="s">
        <v>283</v>
      </c>
      <c r="D61" s="135" t="s">
        <v>157</v>
      </c>
      <c r="E61" s="137"/>
      <c r="F61" s="134" t="s">
        <v>140</v>
      </c>
      <c r="G61" s="189"/>
      <c r="H61" s="189"/>
      <c r="I61" s="190"/>
    </row>
    <row r="62" spans="1:9" x14ac:dyDescent="0.45">
      <c r="A62" s="133">
        <f t="shared" si="0"/>
        <v>10</v>
      </c>
      <c r="B62" s="130"/>
      <c r="C62" s="134" t="s">
        <v>284</v>
      </c>
      <c r="D62" s="135" t="s">
        <v>156</v>
      </c>
      <c r="E62" s="137"/>
      <c r="F62" s="134" t="s">
        <v>140</v>
      </c>
      <c r="G62" s="189"/>
      <c r="H62" s="189"/>
      <c r="I62" s="190"/>
    </row>
    <row r="63" spans="1:9" x14ac:dyDescent="0.45">
      <c r="A63" s="133">
        <f t="shared" si="0"/>
        <v>11</v>
      </c>
      <c r="B63" s="130"/>
      <c r="C63" s="134" t="s">
        <v>285</v>
      </c>
      <c r="D63" s="135" t="s">
        <v>158</v>
      </c>
      <c r="E63" s="137"/>
      <c r="F63" s="134" t="s">
        <v>140</v>
      </c>
      <c r="G63" s="189"/>
      <c r="H63" s="189"/>
      <c r="I63" s="190"/>
    </row>
    <row r="64" spans="1:9" x14ac:dyDescent="0.45">
      <c r="A64" s="133">
        <f t="shared" si="0"/>
        <v>12</v>
      </c>
      <c r="B64" s="130"/>
      <c r="C64" s="134" t="s">
        <v>286</v>
      </c>
      <c r="D64" s="135" t="s">
        <v>160</v>
      </c>
      <c r="E64" s="137"/>
      <c r="F64" s="134" t="s">
        <v>140</v>
      </c>
      <c r="G64" s="189"/>
      <c r="H64" s="189"/>
      <c r="I64" s="190"/>
    </row>
    <row r="65" spans="1:9" ht="14.65" thickBot="1" x14ac:dyDescent="0.5">
      <c r="A65" s="138">
        <f t="shared" si="0"/>
        <v>13</v>
      </c>
      <c r="B65" s="139"/>
      <c r="C65" s="140" t="s">
        <v>287</v>
      </c>
      <c r="D65" s="141" t="s">
        <v>48</v>
      </c>
      <c r="E65" s="137"/>
      <c r="F65" s="140" t="s">
        <v>140</v>
      </c>
      <c r="G65" s="195"/>
      <c r="H65" s="195"/>
      <c r="I65" s="196"/>
    </row>
    <row r="66" spans="1:9" ht="14.45" customHeight="1" x14ac:dyDescent="0.45">
      <c r="A66" s="142">
        <v>1</v>
      </c>
      <c r="B66" s="143" t="s">
        <v>31</v>
      </c>
      <c r="C66" s="144" t="s">
        <v>289</v>
      </c>
      <c r="D66" s="145" t="s">
        <v>58</v>
      </c>
      <c r="E66" s="144" t="s">
        <v>140</v>
      </c>
      <c r="F66" s="144" t="str">
        <f>IF('General Information'!C25="eQUEST","SV-A","Room Information entered values report")</f>
        <v>SV-A</v>
      </c>
      <c r="G66" s="193"/>
      <c r="H66" s="193"/>
      <c r="I66" s="194"/>
    </row>
    <row r="67" spans="1:9" ht="57" x14ac:dyDescent="0.45">
      <c r="A67" s="146">
        <f>A66+1</f>
        <v>2</v>
      </c>
      <c r="B67" s="130"/>
      <c r="C67" s="147" t="s">
        <v>288</v>
      </c>
      <c r="D67" s="148" t="s">
        <v>59</v>
      </c>
      <c r="E67" s="147" t="s">
        <v>140</v>
      </c>
      <c r="F67" s="147" t="str">
        <f>IF('General Information'!C25="eQUEST","SV-A (includes all air-side systems), BEPU (check that electricity is reported under heating end use if electric resistance heaters are specified)","System Information entered values report for system type and Energy Cost Budget report for space heating end use")</f>
        <v>SV-A (includes all air-side systems), BEPU (check that electricity is reported under heating end use if electric resistance heaters are specified)</v>
      </c>
      <c r="G67" s="189"/>
      <c r="H67" s="189"/>
      <c r="I67" s="190"/>
    </row>
    <row r="68" spans="1:9" ht="57" x14ac:dyDescent="0.45">
      <c r="A68" s="146">
        <f t="shared" ref="A68:A79" si="1">A67+1</f>
        <v>3</v>
      </c>
      <c r="B68" s="130"/>
      <c r="C68" s="147" t="s">
        <v>290</v>
      </c>
      <c r="D68" s="148" t="s">
        <v>60</v>
      </c>
      <c r="E68" s="147" t="s">
        <v>140</v>
      </c>
      <c r="F68" s="147" t="str">
        <f>IF('General Information'!C25="eQUEST","SS-P, SV-A, DOE-2 Help (established modeled system type based on SV-A, and enter it into DOE-2 Help “search” box to see typical applications).","System Information entered values report")</f>
        <v>SS-P, SV-A, DOE-2 Help (established modeled system type based on SV-A, and enter it into DOE-2 Help “search” box to see typical applications).</v>
      </c>
      <c r="G68" s="189"/>
      <c r="H68" s="189"/>
      <c r="I68" s="190"/>
    </row>
    <row r="69" spans="1:9" ht="42.75" x14ac:dyDescent="0.45">
      <c r="A69" s="146">
        <f t="shared" si="1"/>
        <v>4</v>
      </c>
      <c r="B69" s="130"/>
      <c r="C69" s="147" t="s">
        <v>291</v>
      </c>
      <c r="D69" s="148" t="s">
        <v>61</v>
      </c>
      <c r="E69" s="147" t="s">
        <v>140</v>
      </c>
      <c r="F69" s="147" t="str">
        <f>IF('General Information'!C25="eQUEST","LS-C (design conditions), SS-P (oversizing for baseline/budget systems), SV – A (modeled capacity)","System Information entered values report")</f>
        <v>LS-C (design conditions), SS-P (oversizing for baseline/budget systems), SV – A (modeled capacity)</v>
      </c>
      <c r="G69" s="189"/>
      <c r="H69" s="189"/>
      <c r="I69" s="190"/>
    </row>
    <row r="70" spans="1:9" x14ac:dyDescent="0.45">
      <c r="A70" s="146">
        <f t="shared" si="1"/>
        <v>5</v>
      </c>
      <c r="B70" s="130"/>
      <c r="C70" s="147" t="s">
        <v>292</v>
      </c>
      <c r="D70" s="148" t="s">
        <v>62</v>
      </c>
      <c r="E70" s="147" t="s">
        <v>140</v>
      </c>
      <c r="F70" s="147" t="str">
        <f>IF('General Information'!C25="eQUEST","SS-P, SV-A","Plant Information entered values report")</f>
        <v>SS-P, SV-A</v>
      </c>
      <c r="G70" s="189"/>
      <c r="H70" s="189"/>
      <c r="I70" s="190"/>
    </row>
    <row r="71" spans="1:9" x14ac:dyDescent="0.45">
      <c r="A71" s="146">
        <f t="shared" si="1"/>
        <v>6</v>
      </c>
      <c r="B71" s="130"/>
      <c r="C71" s="147" t="s">
        <v>293</v>
      </c>
      <c r="D71" s="148" t="s">
        <v>397</v>
      </c>
      <c r="E71" s="147" t="s">
        <v>140</v>
      </c>
      <c r="F71" s="147" t="str">
        <f>IF('General Information'!C25="eQUEST","SS-P","Equipment Energy Consumption report for the total equipment consumption and Building Cool/Heat Demand report from the Visualizer for the total loads")</f>
        <v>SS-P</v>
      </c>
      <c r="G71" s="189"/>
      <c r="H71" s="189"/>
      <c r="I71" s="190"/>
    </row>
    <row r="72" spans="1:9" x14ac:dyDescent="0.45">
      <c r="A72" s="146">
        <f t="shared" si="1"/>
        <v>7</v>
      </c>
      <c r="B72" s="130"/>
      <c r="C72" s="147" t="s">
        <v>294</v>
      </c>
      <c r="D72" s="148" t="s">
        <v>63</v>
      </c>
      <c r="E72" s="147" t="s">
        <v>140</v>
      </c>
      <c r="F72" s="147" t="str">
        <f>IF('General Information'!C25="eQUEST","SS-P, PS-E (heat pump supplement)","Plant Information entered values report")</f>
        <v>SS-P, PS-E (heat pump supplement)</v>
      </c>
      <c r="G72" s="189"/>
      <c r="H72" s="189"/>
      <c r="I72" s="190"/>
    </row>
    <row r="73" spans="1:9" x14ac:dyDescent="0.45">
      <c r="A73" s="146">
        <f t="shared" si="1"/>
        <v>8</v>
      </c>
      <c r="B73" s="130"/>
      <c r="C73" s="147" t="s">
        <v>295</v>
      </c>
      <c r="D73" s="148" t="s">
        <v>399</v>
      </c>
      <c r="E73" s="147" t="s">
        <v>140</v>
      </c>
      <c r="F73" s="147" t="str">
        <f>IF('General Information'!C25="eQUEST","SS-P, SV-A, PS-E (heat pump supplement)","Equipment Energy Consumption report for the total equipment consumption and Building Cool/Heat Demand report from the Visualizer for the total loads")</f>
        <v>SS-P, SV-A, PS-E (heat pump supplement)</v>
      </c>
      <c r="G73" s="189"/>
      <c r="H73" s="189"/>
      <c r="I73" s="190"/>
    </row>
    <row r="74" spans="1:9" x14ac:dyDescent="0.45">
      <c r="A74" s="146">
        <f t="shared" si="1"/>
        <v>9</v>
      </c>
      <c r="B74" s="130"/>
      <c r="C74" s="147" t="s">
        <v>296</v>
      </c>
      <c r="D74" s="148" t="s">
        <v>64</v>
      </c>
      <c r="E74" s="147" t="s">
        <v>140</v>
      </c>
      <c r="F74" s="147" t="str">
        <f>IF('General Information'!C25="eQUEST","SV-A","Room Information entered values report for ventilation rate, System Information entered values report for ventilation controls")</f>
        <v>SV-A</v>
      </c>
      <c r="G74" s="189"/>
      <c r="H74" s="189"/>
      <c r="I74" s="190"/>
    </row>
    <row r="75" spans="1:9" x14ac:dyDescent="0.45">
      <c r="A75" s="146">
        <f t="shared" si="1"/>
        <v>10</v>
      </c>
      <c r="B75" s="130"/>
      <c r="C75" s="147" t="s">
        <v>297</v>
      </c>
      <c r="D75" s="148" t="s">
        <v>66</v>
      </c>
      <c r="E75" s="147" t="s">
        <v>140</v>
      </c>
      <c r="F75" s="147" t="str">
        <f>IF('General Information'!C25="eQUEST","SS-P, SV-A, SS-L","Room Information entered values report for flows, System Information entered values report for fan power")</f>
        <v>SS-P, SV-A, SS-L</v>
      </c>
      <c r="G75" s="189"/>
      <c r="H75" s="189"/>
      <c r="I75" s="190"/>
    </row>
    <row r="76" spans="1:9" x14ac:dyDescent="0.45">
      <c r="A76" s="146">
        <f t="shared" si="1"/>
        <v>11</v>
      </c>
      <c r="B76" s="130"/>
      <c r="C76" s="147" t="s">
        <v>298</v>
      </c>
      <c r="D76" s="148" t="s">
        <v>67</v>
      </c>
      <c r="E76" s="147" t="s">
        <v>140</v>
      </c>
      <c r="F76" s="147" t="str">
        <f>IF('General Information'!C25="eQUEST","SS-H, SS-P","Equipment Energy Consumption report")</f>
        <v>SS-H, SS-P</v>
      </c>
      <c r="G76" s="189"/>
      <c r="H76" s="189"/>
      <c r="I76" s="190"/>
    </row>
    <row r="77" spans="1:9" x14ac:dyDescent="0.45">
      <c r="A77" s="146">
        <f t="shared" si="1"/>
        <v>12</v>
      </c>
      <c r="B77" s="130"/>
      <c r="C77" s="147" t="s">
        <v>299</v>
      </c>
      <c r="D77" s="148" t="s">
        <v>68</v>
      </c>
      <c r="E77" s="147" t="s">
        <v>140</v>
      </c>
      <c r="F77" s="147" t="str">
        <f>IF('General Information'!C25="eQUEST","SS-P","Equipment Energy Consumption report")</f>
        <v>SS-P</v>
      </c>
      <c r="G77" s="189"/>
      <c r="H77" s="189"/>
      <c r="I77" s="190"/>
    </row>
    <row r="78" spans="1:9" x14ac:dyDescent="0.45">
      <c r="A78" s="146">
        <f t="shared" si="1"/>
        <v>13</v>
      </c>
      <c r="B78" s="130"/>
      <c r="C78" s="147" t="s">
        <v>300</v>
      </c>
      <c r="D78" s="148" t="s">
        <v>65</v>
      </c>
      <c r="E78" s="147" t="s">
        <v>140</v>
      </c>
      <c r="F78" s="147" t="s">
        <v>400</v>
      </c>
      <c r="G78" s="189"/>
      <c r="H78" s="189"/>
      <c r="I78" s="190"/>
    </row>
    <row r="79" spans="1:9" ht="28.9" thickBot="1" x14ac:dyDescent="0.5">
      <c r="A79" s="149">
        <f t="shared" si="1"/>
        <v>14</v>
      </c>
      <c r="B79" s="150"/>
      <c r="C79" s="151" t="s">
        <v>301</v>
      </c>
      <c r="D79" s="152" t="s">
        <v>161</v>
      </c>
      <c r="E79" s="151" t="s">
        <v>253</v>
      </c>
      <c r="F79" s="151" t="str">
        <f>IF('General Information'!C25="eQUEST","SS-C; SS-E","Building Cool/Heat Demand report from the Visualizer")</f>
        <v>SS-C; SS-E</v>
      </c>
      <c r="G79" s="191"/>
      <c r="H79" s="191"/>
      <c r="I79" s="192"/>
    </row>
    <row r="80" spans="1:9" ht="15" customHeight="1" x14ac:dyDescent="0.45">
      <c r="A80" s="153" t="s">
        <v>389</v>
      </c>
      <c r="B80" s="154"/>
      <c r="C80" s="154"/>
      <c r="D80" s="154"/>
      <c r="E80" s="154"/>
      <c r="F80" s="154"/>
      <c r="G80" s="154"/>
      <c r="H80" s="154"/>
      <c r="I80" s="155"/>
    </row>
    <row r="81" spans="1:9" ht="28.5" x14ac:dyDescent="0.45">
      <c r="A81" s="156" t="s">
        <v>383</v>
      </c>
      <c r="B81" s="157"/>
      <c r="C81" s="158" t="s">
        <v>216</v>
      </c>
      <c r="D81" s="158" t="s">
        <v>0</v>
      </c>
      <c r="E81" s="158" t="s">
        <v>214</v>
      </c>
      <c r="F81" s="158" t="s">
        <v>217</v>
      </c>
      <c r="G81" s="158" t="s">
        <v>1</v>
      </c>
      <c r="H81" s="158" t="s">
        <v>2</v>
      </c>
      <c r="I81" s="159" t="s">
        <v>3</v>
      </c>
    </row>
    <row r="82" spans="1:9" ht="15" customHeight="1" x14ac:dyDescent="0.45">
      <c r="A82" s="160">
        <v>1</v>
      </c>
      <c r="B82" s="157" t="s">
        <v>6</v>
      </c>
      <c r="C82" s="161" t="s">
        <v>302</v>
      </c>
      <c r="D82" s="162" t="s">
        <v>69</v>
      </c>
      <c r="E82" s="161" t="s">
        <v>140</v>
      </c>
      <c r="F82" s="161" t="s">
        <v>140</v>
      </c>
      <c r="G82" s="189"/>
      <c r="H82" s="189"/>
      <c r="I82" s="190"/>
    </row>
    <row r="83" spans="1:9" x14ac:dyDescent="0.45">
      <c r="A83" s="160">
        <f>A82+1</f>
        <v>2</v>
      </c>
      <c r="B83" s="157"/>
      <c r="C83" s="161" t="s">
        <v>303</v>
      </c>
      <c r="D83" s="162" t="s">
        <v>70</v>
      </c>
      <c r="E83" s="161" t="s">
        <v>140</v>
      </c>
      <c r="F83" s="161" t="s">
        <v>140</v>
      </c>
      <c r="G83" s="189"/>
      <c r="H83" s="189"/>
      <c r="I83" s="190"/>
    </row>
    <row r="84" spans="1:9" x14ac:dyDescent="0.45">
      <c r="A84" s="160">
        <f t="shared" ref="A84:A88" si="2">A83+1</f>
        <v>3</v>
      </c>
      <c r="B84" s="157"/>
      <c r="C84" s="161" t="s">
        <v>304</v>
      </c>
      <c r="D84" s="162" t="s">
        <v>79</v>
      </c>
      <c r="E84" s="161" t="s">
        <v>140</v>
      </c>
      <c r="F84" s="161" t="s">
        <v>140</v>
      </c>
      <c r="G84" s="189"/>
      <c r="H84" s="189"/>
      <c r="I84" s="190"/>
    </row>
    <row r="85" spans="1:9" x14ac:dyDescent="0.45">
      <c r="A85" s="160">
        <f t="shared" si="2"/>
        <v>4</v>
      </c>
      <c r="B85" s="157"/>
      <c r="C85" s="161" t="s">
        <v>305</v>
      </c>
      <c r="D85" s="162" t="s">
        <v>71</v>
      </c>
      <c r="E85" s="161" t="s">
        <v>140</v>
      </c>
      <c r="F85" s="161" t="s">
        <v>140</v>
      </c>
      <c r="G85" s="189"/>
      <c r="H85" s="189"/>
      <c r="I85" s="190"/>
    </row>
    <row r="86" spans="1:9" x14ac:dyDescent="0.45">
      <c r="A86" s="160">
        <f t="shared" si="2"/>
        <v>5</v>
      </c>
      <c r="B86" s="157"/>
      <c r="C86" s="161" t="s">
        <v>306</v>
      </c>
      <c r="D86" s="162" t="s">
        <v>72</v>
      </c>
      <c r="E86" s="161" t="s">
        <v>140</v>
      </c>
      <c r="F86" s="161" t="s">
        <v>140</v>
      </c>
      <c r="G86" s="189"/>
      <c r="H86" s="189"/>
      <c r="I86" s="190"/>
    </row>
    <row r="87" spans="1:9" x14ac:dyDescent="0.45">
      <c r="A87" s="160">
        <f t="shared" si="2"/>
        <v>6</v>
      </c>
      <c r="B87" s="157"/>
      <c r="C87" s="161" t="s">
        <v>307</v>
      </c>
      <c r="D87" s="162" t="s">
        <v>73</v>
      </c>
      <c r="E87" s="161" t="s">
        <v>140</v>
      </c>
      <c r="F87" s="161" t="s">
        <v>140</v>
      </c>
      <c r="G87" s="189"/>
      <c r="H87" s="189"/>
      <c r="I87" s="190"/>
    </row>
    <row r="88" spans="1:9" ht="14.65" thickBot="1" x14ac:dyDescent="0.5">
      <c r="A88" s="163">
        <f t="shared" si="2"/>
        <v>7</v>
      </c>
      <c r="B88" s="164"/>
      <c r="C88" s="165" t="s">
        <v>308</v>
      </c>
      <c r="D88" s="166" t="s">
        <v>81</v>
      </c>
      <c r="E88" s="165" t="s">
        <v>140</v>
      </c>
      <c r="F88" s="165" t="s">
        <v>140</v>
      </c>
      <c r="G88" s="191"/>
      <c r="H88" s="191"/>
      <c r="I88" s="192"/>
    </row>
    <row r="89" spans="1:9" x14ac:dyDescent="0.45">
      <c r="A89" s="167">
        <v>1</v>
      </c>
      <c r="B89" s="168" t="s">
        <v>31</v>
      </c>
      <c r="C89" s="169" t="s">
        <v>309</v>
      </c>
      <c r="D89" s="170" t="s">
        <v>82</v>
      </c>
      <c r="E89" s="169" t="s">
        <v>140</v>
      </c>
      <c r="F89" s="169" t="str">
        <f>IF('General Information'!C25="eQUEST","PV-A","Plant Information entered values report")</f>
        <v>PV-A</v>
      </c>
      <c r="G89" s="193"/>
      <c r="H89" s="193"/>
      <c r="I89" s="194"/>
    </row>
    <row r="90" spans="1:9" x14ac:dyDescent="0.45">
      <c r="A90" s="171">
        <f t="shared" ref="A90:A103" si="3">A89+1</f>
        <v>2</v>
      </c>
      <c r="B90" s="158" t="s">
        <v>31</v>
      </c>
      <c r="C90" s="172" t="s">
        <v>310</v>
      </c>
      <c r="D90" s="173" t="s">
        <v>83</v>
      </c>
      <c r="E90" s="172" t="s">
        <v>140</v>
      </c>
      <c r="F90" s="172" t="str">
        <f>IF('General Information'!C25="eQUEST","NA","Plant Information entered values report")</f>
        <v>NA</v>
      </c>
      <c r="G90" s="189"/>
      <c r="H90" s="189"/>
      <c r="I90" s="190"/>
    </row>
    <row r="91" spans="1:9" x14ac:dyDescent="0.45">
      <c r="A91" s="171">
        <f t="shared" si="3"/>
        <v>3</v>
      </c>
      <c r="B91" s="158" t="s">
        <v>31</v>
      </c>
      <c r="C91" s="172" t="s">
        <v>311</v>
      </c>
      <c r="D91" s="173" t="s">
        <v>85</v>
      </c>
      <c r="E91" s="172" t="s">
        <v>140</v>
      </c>
      <c r="F91" s="172" t="str">
        <f>IF('General Information'!C25="eQUEST","PV-A","Plant Information entered values report for power and flow control.  Equipment Energy Consumption report to calculate pump gpm.  There is no entry for pump motor efficiency.  It is assumed to be 75% in the calculation engine.")</f>
        <v>PV-A</v>
      </c>
      <c r="G91" s="189"/>
      <c r="H91" s="189"/>
      <c r="I91" s="190"/>
    </row>
    <row r="92" spans="1:9" x14ac:dyDescent="0.45">
      <c r="A92" s="171">
        <f t="shared" si="3"/>
        <v>4</v>
      </c>
      <c r="B92" s="158" t="s">
        <v>31</v>
      </c>
      <c r="C92" s="172" t="s">
        <v>312</v>
      </c>
      <c r="D92" s="173" t="s">
        <v>84</v>
      </c>
      <c r="E92" s="172" t="s">
        <v>140</v>
      </c>
      <c r="F92" s="172" t="str">
        <f>IF('General Information'!C25="eQUEST","PV-A","Plant Information entered values report.  Equipment Energy Consumption report to calculate pump gpm.")</f>
        <v>PV-A</v>
      </c>
      <c r="G92" s="189"/>
      <c r="H92" s="189"/>
      <c r="I92" s="190"/>
    </row>
    <row r="93" spans="1:9" x14ac:dyDescent="0.45">
      <c r="A93" s="171">
        <f t="shared" si="3"/>
        <v>5</v>
      </c>
      <c r="B93" s="158" t="s">
        <v>31</v>
      </c>
      <c r="C93" s="172" t="s">
        <v>313</v>
      </c>
      <c r="D93" s="173" t="s">
        <v>86</v>
      </c>
      <c r="E93" s="172" t="s">
        <v>140</v>
      </c>
      <c r="F93" s="172" t="str">
        <f>IF('General Information'!C25="eQUEST","PV-A","Plant Information entered values report, Library Members entered values report")</f>
        <v>PV-A</v>
      </c>
      <c r="G93" s="189"/>
      <c r="H93" s="189"/>
      <c r="I93" s="190"/>
    </row>
    <row r="94" spans="1:9" x14ac:dyDescent="0.45">
      <c r="A94" s="171">
        <f t="shared" si="3"/>
        <v>6</v>
      </c>
      <c r="B94" s="158" t="s">
        <v>7</v>
      </c>
      <c r="C94" s="172" t="s">
        <v>314</v>
      </c>
      <c r="D94" s="173" t="s">
        <v>87</v>
      </c>
      <c r="E94" s="172" t="s">
        <v>140</v>
      </c>
      <c r="F94" s="172" t="str">
        <f>IF('General Information'!C25="eQUEST","PS-C","Equipment Energy Consumption report for the total equipment consumption and Building Cool/Heat Demand report from the Visualizer for the total loads")</f>
        <v>PS-C</v>
      </c>
      <c r="G94" s="189"/>
      <c r="H94" s="189"/>
      <c r="I94" s="190"/>
    </row>
    <row r="95" spans="1:9" x14ac:dyDescent="0.45">
      <c r="A95" s="171">
        <f t="shared" si="3"/>
        <v>7</v>
      </c>
      <c r="B95" s="158" t="s">
        <v>7</v>
      </c>
      <c r="C95" s="172" t="s">
        <v>315</v>
      </c>
      <c r="D95" s="173" t="s">
        <v>88</v>
      </c>
      <c r="E95" s="172" t="s">
        <v>140</v>
      </c>
      <c r="F95" s="172" t="str">
        <f>IF('General Information'!C25="eQUEST","PS-C","Equipment Energy Consumption report for pump kW and kWh, Library Members entered values report for number of occupied hours/year")</f>
        <v>PS-C</v>
      </c>
      <c r="G95" s="189"/>
      <c r="H95" s="189"/>
      <c r="I95" s="190"/>
    </row>
    <row r="96" spans="1:9" x14ac:dyDescent="0.45">
      <c r="A96" s="171">
        <f t="shared" si="3"/>
        <v>8</v>
      </c>
      <c r="B96" s="158" t="s">
        <v>31</v>
      </c>
      <c r="C96" s="172" t="s">
        <v>316</v>
      </c>
      <c r="D96" s="173" t="s">
        <v>89</v>
      </c>
      <c r="E96" s="172" t="s">
        <v>140</v>
      </c>
      <c r="F96" s="172" t="str">
        <f>IF('General Information'!C25="eQUEST","PV-A","Plant Information entered values report")</f>
        <v>PV-A</v>
      </c>
      <c r="G96" s="189"/>
      <c r="H96" s="189"/>
      <c r="I96" s="190"/>
    </row>
    <row r="97" spans="1:9" x14ac:dyDescent="0.45">
      <c r="A97" s="171">
        <f t="shared" si="3"/>
        <v>9</v>
      </c>
      <c r="B97" s="158" t="s">
        <v>31</v>
      </c>
      <c r="C97" s="172" t="s">
        <v>317</v>
      </c>
      <c r="D97" s="173" t="s">
        <v>90</v>
      </c>
      <c r="E97" s="172" t="s">
        <v>140</v>
      </c>
      <c r="F97" s="172" t="str">
        <f>IF('General Information'!C25="eQUEST","NA","Library Members entered values report")</f>
        <v>NA</v>
      </c>
      <c r="G97" s="189"/>
      <c r="H97" s="189"/>
      <c r="I97" s="190"/>
    </row>
    <row r="98" spans="1:9" x14ac:dyDescent="0.45">
      <c r="A98" s="171">
        <f t="shared" si="3"/>
        <v>10</v>
      </c>
      <c r="B98" s="158" t="s">
        <v>31</v>
      </c>
      <c r="C98" s="172" t="s">
        <v>318</v>
      </c>
      <c r="D98" s="173" t="s">
        <v>91</v>
      </c>
      <c r="E98" s="172" t="s">
        <v>140</v>
      </c>
      <c r="F98" s="172" t="str">
        <f>IF('General Information'!C25="eQUEST","PV-A","Plant Information entered values report.  Equipment Energy Consumption report and Library Members entered values report to calculate pump gpm.")</f>
        <v>PV-A</v>
      </c>
      <c r="G98" s="189"/>
      <c r="H98" s="189"/>
      <c r="I98" s="190"/>
    </row>
    <row r="99" spans="1:9" x14ac:dyDescent="0.45">
      <c r="A99" s="171">
        <f t="shared" si="3"/>
        <v>11</v>
      </c>
      <c r="B99" s="158" t="s">
        <v>31</v>
      </c>
      <c r="C99" s="172" t="s">
        <v>319</v>
      </c>
      <c r="D99" s="173" t="s">
        <v>92</v>
      </c>
      <c r="E99" s="172" t="s">
        <v>140</v>
      </c>
      <c r="F99" s="172" t="str">
        <f>IF('General Information'!C25="eQUEST","PV-A","Plant Information entered values report.  Equipment Energy Consumption report and Library Members entered values report to calculate pump gpm.  There is no entry for pump motor efficiency.  It is assumed to be 75% in the calculation engine.")</f>
        <v>PV-A</v>
      </c>
      <c r="G99" s="189"/>
      <c r="H99" s="189"/>
      <c r="I99" s="190"/>
    </row>
    <row r="100" spans="1:9" x14ac:dyDescent="0.45">
      <c r="A100" s="171">
        <f t="shared" si="3"/>
        <v>12</v>
      </c>
      <c r="B100" s="158" t="s">
        <v>31</v>
      </c>
      <c r="C100" s="172" t="s">
        <v>320</v>
      </c>
      <c r="D100" s="173" t="s">
        <v>93</v>
      </c>
      <c r="E100" s="172" t="s">
        <v>140</v>
      </c>
      <c r="F100" s="172" t="str">
        <f>IF('General Information'!C25="eQUEST","PS-C","Equipment Energy Consumption report for pump kW and kWh, Library Members entered values report for number of occupied hours/year")</f>
        <v>PS-C</v>
      </c>
      <c r="G100" s="189"/>
      <c r="H100" s="189"/>
      <c r="I100" s="190"/>
    </row>
    <row r="101" spans="1:9" x14ac:dyDescent="0.45">
      <c r="A101" s="171">
        <f t="shared" si="3"/>
        <v>13</v>
      </c>
      <c r="B101" s="158" t="s">
        <v>7</v>
      </c>
      <c r="C101" s="172" t="s">
        <v>321</v>
      </c>
      <c r="D101" s="173" t="s">
        <v>94</v>
      </c>
      <c r="E101" s="172" t="s">
        <v>140</v>
      </c>
      <c r="F101" s="172" t="str">
        <f>IF('General Information'!C25="eQUEST","PS-C","Equipment Energy Consumption report for the total equipment consumption and Building Cool/Heat Demand report from the Visualizer for the total loads")</f>
        <v>PS-C</v>
      </c>
      <c r="G101" s="189"/>
      <c r="H101" s="189"/>
      <c r="I101" s="190"/>
    </row>
    <row r="102" spans="1:9" s="175" customFormat="1" ht="17" customHeight="1" x14ac:dyDescent="0.45">
      <c r="A102" s="174">
        <f t="shared" si="3"/>
        <v>14</v>
      </c>
      <c r="B102" s="158" t="s">
        <v>7</v>
      </c>
      <c r="C102" s="172" t="s">
        <v>322</v>
      </c>
      <c r="D102" s="173" t="s">
        <v>95</v>
      </c>
      <c r="E102" s="172" t="s">
        <v>140</v>
      </c>
      <c r="F102" s="172" t="str">
        <f>IF('General Information'!C25="eQUEST","BEPU","Energy Cost Budget report")</f>
        <v>BEPU</v>
      </c>
      <c r="G102" s="189"/>
      <c r="H102" s="189"/>
      <c r="I102" s="190"/>
    </row>
    <row r="103" spans="1:9" s="175" customFormat="1" ht="29" customHeight="1" thickBot="1" x14ac:dyDescent="0.5">
      <c r="A103" s="176">
        <f t="shared" si="3"/>
        <v>15</v>
      </c>
      <c r="B103" s="177" t="s">
        <v>7</v>
      </c>
      <c r="C103" s="178" t="s">
        <v>323</v>
      </c>
      <c r="D103" s="179" t="s">
        <v>96</v>
      </c>
      <c r="E103" s="178" t="s">
        <v>140</v>
      </c>
      <c r="F103" s="178" t="str">
        <f>IF('General Information'!C25="eQUEST","BEPU","Energy Cost Budget report")</f>
        <v>BEPU</v>
      </c>
      <c r="G103" s="191"/>
      <c r="H103" s="191"/>
      <c r="I103" s="192"/>
    </row>
    <row r="104" spans="1:9" ht="15" customHeight="1" x14ac:dyDescent="0.45">
      <c r="A104" s="80" t="s">
        <v>410</v>
      </c>
      <c r="B104" s="81"/>
      <c r="C104" s="81"/>
      <c r="D104" s="81"/>
      <c r="E104" s="81"/>
      <c r="F104" s="81"/>
      <c r="G104" s="81"/>
      <c r="H104" s="81"/>
      <c r="I104" s="82"/>
    </row>
    <row r="105" spans="1:9" ht="28.5" x14ac:dyDescent="0.45">
      <c r="A105" s="180" t="s">
        <v>383</v>
      </c>
      <c r="B105" s="88"/>
      <c r="C105" s="181" t="s">
        <v>216</v>
      </c>
      <c r="D105" s="181" t="s">
        <v>0</v>
      </c>
      <c r="E105" s="181" t="s">
        <v>214</v>
      </c>
      <c r="F105" s="181" t="s">
        <v>217</v>
      </c>
      <c r="G105" s="181" t="s">
        <v>1</v>
      </c>
      <c r="H105" s="181" t="s">
        <v>2</v>
      </c>
      <c r="I105" s="182" t="s">
        <v>3</v>
      </c>
    </row>
    <row r="106" spans="1:9" ht="30.6" customHeight="1" x14ac:dyDescent="0.45">
      <c r="A106" s="183">
        <v>1</v>
      </c>
      <c r="B106" s="184" t="s">
        <v>6</v>
      </c>
      <c r="C106" s="89" t="s">
        <v>411</v>
      </c>
      <c r="D106" s="90" t="s">
        <v>414</v>
      </c>
      <c r="E106" s="89" t="s">
        <v>140</v>
      </c>
      <c r="F106" s="89" t="s">
        <v>140</v>
      </c>
      <c r="G106" s="189"/>
      <c r="H106" s="189"/>
      <c r="I106" s="190"/>
    </row>
    <row r="107" spans="1:9" ht="28.5" x14ac:dyDescent="0.45">
      <c r="A107" s="183">
        <f>A106+1</f>
        <v>2</v>
      </c>
      <c r="B107" s="184"/>
      <c r="C107" s="89" t="s">
        <v>412</v>
      </c>
      <c r="D107" s="90" t="s">
        <v>415</v>
      </c>
      <c r="E107" s="89" t="s">
        <v>140</v>
      </c>
      <c r="F107" s="89" t="s">
        <v>140</v>
      </c>
      <c r="G107" s="189"/>
      <c r="H107" s="189"/>
      <c r="I107" s="190"/>
    </row>
    <row r="108" spans="1:9" ht="43.15" thickBot="1" x14ac:dyDescent="0.5">
      <c r="A108" s="185">
        <f t="shared" ref="A108" si="4">A107+1</f>
        <v>3</v>
      </c>
      <c r="B108" s="186"/>
      <c r="C108" s="187" t="s">
        <v>413</v>
      </c>
      <c r="D108" s="188" t="s">
        <v>416</v>
      </c>
      <c r="E108" s="187" t="s">
        <v>140</v>
      </c>
      <c r="F108" s="187" t="s">
        <v>140</v>
      </c>
      <c r="G108" s="191"/>
      <c r="H108" s="191"/>
      <c r="I108" s="192"/>
    </row>
  </sheetData>
  <sheetProtection algorithmName="SHA-512" hashValue="+OV/ctkonewLZt/Zk+7xjh/BR9G9NJ20p0kkMY+Qyaz8HyBFTbQ4VmItTCYJ1SUW+NaGZ/Www/dd7ExIDsch3w==" saltValue="K4tLl11UbMWw00Qv4tLd+w==" spinCount="100000" sheet="1" objects="1" scenarios="1"/>
  <mergeCells count="12">
    <mergeCell ref="A104:I104"/>
    <mergeCell ref="A41:I41"/>
    <mergeCell ref="A45:I45"/>
    <mergeCell ref="A51:I51"/>
    <mergeCell ref="A80:I80"/>
    <mergeCell ref="E54:E65"/>
    <mergeCell ref="A1:I1"/>
    <mergeCell ref="A7:I7"/>
    <mergeCell ref="A17:I17"/>
    <mergeCell ref="A29:I29"/>
    <mergeCell ref="A37:I37"/>
    <mergeCell ref="A11:I11"/>
  </mergeCells>
  <dataValidations count="2">
    <dataValidation type="list" allowBlank="1" showInputMessage="1" showErrorMessage="1" sqref="H3:I6 H82:H103 H47:H50 H19:H28 H31:H36 H39:H40 H43:H44 H53:H79 H9:H10 H13:H16 H106:H108" xr:uid="{00000000-0002-0000-0300-000000000000}">
      <formula1>"Pass, Fail, NA"</formula1>
    </dataValidation>
    <dataValidation type="list" allowBlank="1" showInputMessage="1" showErrorMessage="1" sqref="G3:G6 G82:G103 G47:G50 G19:G28 G31:G36 G39:G40 G43:G44 G53:G79 G9:G10 G13:G16 G106:G108" xr:uid="{00000000-0002-0000-0300-000001000000}">
      <formula1>"Yes,No,NA"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12"/>
  <sheetViews>
    <sheetView showGridLines="0" zoomScale="85" zoomScaleNormal="85" workbookViewId="0">
      <selection sqref="A1:I1"/>
    </sheetView>
  </sheetViews>
  <sheetFormatPr defaultColWidth="9.1328125" defaultRowHeight="14.25" x14ac:dyDescent="0.45"/>
  <cols>
    <col min="1" max="1" width="4.6640625" style="175" customWidth="1"/>
    <col min="2" max="2" width="7.46484375" style="175" hidden="1" customWidth="1"/>
    <col min="3" max="3" width="32.33203125" style="175" customWidth="1"/>
    <col min="4" max="4" width="85.33203125" style="175" customWidth="1"/>
    <col min="5" max="5" width="30.6640625" style="175" customWidth="1"/>
    <col min="6" max="6" width="41" style="175" customWidth="1"/>
    <col min="7" max="7" width="13.33203125" style="175" customWidth="1"/>
    <col min="8" max="8" width="13.46484375" style="175" customWidth="1"/>
    <col min="9" max="9" width="47.6640625" style="175" customWidth="1"/>
    <col min="10" max="51" width="9.1328125" style="68"/>
    <col min="52" max="16384" width="9.1328125" style="175"/>
  </cols>
  <sheetData>
    <row r="1" spans="1:51" ht="15" customHeight="1" x14ac:dyDescent="0.45">
      <c r="A1" s="38" t="s">
        <v>393</v>
      </c>
      <c r="B1" s="39"/>
      <c r="C1" s="39"/>
      <c r="D1" s="39"/>
      <c r="E1" s="39"/>
      <c r="F1" s="39"/>
      <c r="G1" s="39"/>
      <c r="H1" s="39"/>
      <c r="I1" s="40"/>
    </row>
    <row r="2" spans="1:51" ht="32.450000000000003" customHeight="1" x14ac:dyDescent="0.45">
      <c r="A2" s="215" t="s">
        <v>383</v>
      </c>
      <c r="B2" s="43"/>
      <c r="C2" s="44" t="s">
        <v>216</v>
      </c>
      <c r="D2" s="44" t="s">
        <v>0</v>
      </c>
      <c r="E2" s="44" t="s">
        <v>214</v>
      </c>
      <c r="F2" s="44" t="s">
        <v>215</v>
      </c>
      <c r="G2" s="44" t="s">
        <v>1</v>
      </c>
      <c r="H2" s="44" t="s">
        <v>2</v>
      </c>
      <c r="I2" s="198" t="s">
        <v>3</v>
      </c>
    </row>
    <row r="3" spans="1:51" ht="41.45" customHeight="1" x14ac:dyDescent="0.45">
      <c r="A3" s="46">
        <v>1</v>
      </c>
      <c r="B3" s="199" t="s">
        <v>10</v>
      </c>
      <c r="C3" s="48" t="s">
        <v>219</v>
      </c>
      <c r="D3" s="49" t="s">
        <v>113</v>
      </c>
      <c r="E3" s="48" t="s">
        <v>140</v>
      </c>
      <c r="F3" s="48" t="str">
        <f>IF('General Information'!C25="eQUEST","BEPS, and at the top of other reports","Title Page report (the same weather file will always be used for both alternatives)")</f>
        <v>BEPS, and at the top of other reports</v>
      </c>
      <c r="G3" s="197"/>
      <c r="H3" s="189"/>
      <c r="I3" s="190"/>
    </row>
    <row r="4" spans="1:51" ht="40.5" customHeight="1" x14ac:dyDescent="0.45">
      <c r="A4" s="46">
        <v>2</v>
      </c>
      <c r="B4" s="199" t="s">
        <v>10</v>
      </c>
      <c r="C4" s="48" t="s">
        <v>220</v>
      </c>
      <c r="D4" s="49" t="s">
        <v>114</v>
      </c>
      <c r="E4" s="48" t="s">
        <v>221</v>
      </c>
      <c r="F4" s="48" t="str">
        <f>IF('General Information'!C25="eQUEST","8760 simulated by default; CSV Hourly Results, LS-F and other monthly reports","Project Information entered values report")</f>
        <v>8760 simulated by default; CSV Hourly Results, LS-F and other monthly reports</v>
      </c>
      <c r="G4" s="197"/>
      <c r="H4" s="189"/>
      <c r="I4" s="190"/>
    </row>
    <row r="5" spans="1:51" x14ac:dyDescent="0.45">
      <c r="A5" s="46">
        <f>A4+1</f>
        <v>3</v>
      </c>
      <c r="B5" s="199" t="s">
        <v>7</v>
      </c>
      <c r="C5" s="48" t="s">
        <v>222</v>
      </c>
      <c r="D5" s="49" t="s">
        <v>4</v>
      </c>
      <c r="E5" s="48" t="s">
        <v>223</v>
      </c>
      <c r="F5" s="48" t="str">
        <f>IF('General Information'!C25="eQUEST","BEPU, SS-R, SS-O, LS-C, CSV Space Loads Report","Energy Cost Budget/PRM Summary, LEED Summary Section 1.3")</f>
        <v>BEPU, SS-R, SS-O, LS-C, CSV Space Loads Report</v>
      </c>
      <c r="G5" s="197"/>
      <c r="H5" s="189"/>
      <c r="I5" s="190"/>
    </row>
    <row r="6" spans="1:51" x14ac:dyDescent="0.45">
      <c r="A6" s="46">
        <f>A5+1</f>
        <v>4</v>
      </c>
      <c r="B6" s="199" t="s">
        <v>10</v>
      </c>
      <c r="C6" s="48" t="s">
        <v>381</v>
      </c>
      <c r="D6" s="49" t="s">
        <v>115</v>
      </c>
      <c r="E6" s="48" t="s">
        <v>224</v>
      </c>
      <c r="F6" s="48" t="str">
        <f>IF('General Information'!C25="eQUEST","Conditioned area: LS-C, CSV Space Loads Report","LEED Summary Section 1.2")</f>
        <v>Conditioned area: LS-C, CSV Space Loads Report</v>
      </c>
      <c r="G6" s="197"/>
      <c r="H6" s="189"/>
      <c r="I6" s="190"/>
    </row>
    <row r="7" spans="1:51" ht="31.25" customHeight="1" x14ac:dyDescent="0.45">
      <c r="A7" s="46">
        <f t="shared" ref="A7:A9" si="0">A6+1</f>
        <v>5</v>
      </c>
      <c r="B7" s="199" t="s">
        <v>7</v>
      </c>
      <c r="C7" s="48" t="s">
        <v>225</v>
      </c>
      <c r="D7" s="49" t="s">
        <v>117</v>
      </c>
      <c r="E7" s="48" t="s">
        <v>140</v>
      </c>
      <c r="F7" s="48" t="str">
        <f>IF('General Information'!C25="eQUEST","BEPS","Monthly Energy Consumption report")</f>
        <v>BEPS</v>
      </c>
      <c r="G7" s="197"/>
      <c r="H7" s="189"/>
      <c r="I7" s="190"/>
    </row>
    <row r="8" spans="1:51" ht="28.5" x14ac:dyDescent="0.45">
      <c r="A8" s="46">
        <f t="shared" si="0"/>
        <v>6</v>
      </c>
      <c r="B8" s="199" t="s">
        <v>7</v>
      </c>
      <c r="C8" s="48" t="s">
        <v>226</v>
      </c>
      <c r="D8" s="49" t="s">
        <v>163</v>
      </c>
      <c r="E8" s="48" t="s">
        <v>140</v>
      </c>
      <c r="F8" s="48" t="s">
        <v>140</v>
      </c>
      <c r="G8" s="197"/>
      <c r="H8" s="189"/>
      <c r="I8" s="190"/>
    </row>
    <row r="9" spans="1:51" ht="48.6" customHeight="1" thickBot="1" x14ac:dyDescent="0.5">
      <c r="A9" s="216">
        <f t="shared" si="0"/>
        <v>7</v>
      </c>
      <c r="B9" s="200" t="s">
        <v>7</v>
      </c>
      <c r="C9" s="201" t="s">
        <v>227</v>
      </c>
      <c r="D9" s="202" t="s">
        <v>8</v>
      </c>
      <c r="E9" s="201" t="s">
        <v>140</v>
      </c>
      <c r="F9" s="201" t="s">
        <v>140</v>
      </c>
      <c r="G9" s="214"/>
      <c r="H9" s="191"/>
      <c r="I9" s="192"/>
    </row>
    <row r="10" spans="1:51" ht="15" customHeight="1" x14ac:dyDescent="0.45">
      <c r="A10" s="50" t="s">
        <v>392</v>
      </c>
      <c r="B10" s="51"/>
      <c r="C10" s="51"/>
      <c r="D10" s="51"/>
      <c r="E10" s="51"/>
      <c r="F10" s="51"/>
      <c r="G10" s="51"/>
      <c r="H10" s="51"/>
      <c r="I10" s="52"/>
    </row>
    <row r="11" spans="1:51" ht="29.45" customHeight="1" x14ac:dyDescent="0.45">
      <c r="A11" s="217" t="s">
        <v>383</v>
      </c>
      <c r="B11" s="54"/>
      <c r="C11" s="55" t="s">
        <v>216</v>
      </c>
      <c r="D11" s="55" t="s">
        <v>0</v>
      </c>
      <c r="E11" s="55" t="s">
        <v>214</v>
      </c>
      <c r="F11" s="55" t="s">
        <v>215</v>
      </c>
      <c r="G11" s="55" t="s">
        <v>1</v>
      </c>
      <c r="H11" s="55" t="s">
        <v>2</v>
      </c>
      <c r="I11" s="56" t="s">
        <v>3</v>
      </c>
    </row>
    <row r="12" spans="1:51" ht="28.5" x14ac:dyDescent="0.45">
      <c r="A12" s="57">
        <v>1</v>
      </c>
      <c r="B12" s="58" t="s">
        <v>6</v>
      </c>
      <c r="C12" s="59" t="s">
        <v>255</v>
      </c>
      <c r="D12" s="60" t="s">
        <v>9</v>
      </c>
      <c r="E12" s="59" t="s">
        <v>352</v>
      </c>
      <c r="F12" s="59" t="s">
        <v>140</v>
      </c>
      <c r="G12" s="189"/>
      <c r="H12" s="189"/>
      <c r="I12" s="190"/>
    </row>
    <row r="13" spans="1:51" ht="28.9" thickBot="1" x14ac:dyDescent="0.5">
      <c r="A13" s="61">
        <f>A12+1</f>
        <v>2</v>
      </c>
      <c r="B13" s="62" t="s">
        <v>31</v>
      </c>
      <c r="C13" s="63" t="s">
        <v>256</v>
      </c>
      <c r="D13" s="64" t="s">
        <v>187</v>
      </c>
      <c r="E13" s="63" t="s">
        <v>140</v>
      </c>
      <c r="F13" s="63" t="str">
        <f>IF('General Information'!C25="eQUEST","ES-D, ES-E, ES-F ","Library Members entered values report Utility rates section for utility rate input, Monthly Energy Consumption and Monthly Utility Cost reports for consumption and cost output")</f>
        <v xml:space="preserve">ES-D, ES-E, ES-F </v>
      </c>
      <c r="G13" s="191"/>
      <c r="H13" s="191"/>
      <c r="I13" s="192"/>
    </row>
    <row r="14" spans="1:51" s="69" customFormat="1" ht="15" customHeight="1" x14ac:dyDescent="0.45">
      <c r="A14" s="65" t="s">
        <v>390</v>
      </c>
      <c r="B14" s="66"/>
      <c r="C14" s="66"/>
      <c r="D14" s="66"/>
      <c r="E14" s="66"/>
      <c r="F14" s="66"/>
      <c r="G14" s="66"/>
      <c r="H14" s="66"/>
      <c r="I14" s="67"/>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row>
    <row r="15" spans="1:51" s="69" customFormat="1" ht="31.25" customHeight="1" x14ac:dyDescent="0.45">
      <c r="A15" s="70" t="s">
        <v>383</v>
      </c>
      <c r="B15" s="71"/>
      <c r="C15" s="72" t="s">
        <v>216</v>
      </c>
      <c r="D15" s="72" t="s">
        <v>0</v>
      </c>
      <c r="E15" s="72" t="s">
        <v>214</v>
      </c>
      <c r="F15" s="72" t="s">
        <v>215</v>
      </c>
      <c r="G15" s="72" t="s">
        <v>1</v>
      </c>
      <c r="H15" s="72" t="s">
        <v>2</v>
      </c>
      <c r="I15" s="73" t="s">
        <v>3</v>
      </c>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row>
    <row r="16" spans="1:51" s="69" customFormat="1" x14ac:dyDescent="0.45">
      <c r="A16" s="74">
        <v>1</v>
      </c>
      <c r="B16" s="75" t="s">
        <v>6</v>
      </c>
      <c r="C16" s="75" t="s">
        <v>228</v>
      </c>
      <c r="D16" s="76" t="s">
        <v>407</v>
      </c>
      <c r="E16" s="75" t="s">
        <v>140</v>
      </c>
      <c r="F16" s="75" t="s">
        <v>140</v>
      </c>
      <c r="G16" s="189"/>
      <c r="H16" s="189"/>
      <c r="I16" s="190"/>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row>
    <row r="17" spans="1:51" s="69" customFormat="1" ht="28.5" x14ac:dyDescent="0.45">
      <c r="A17" s="77">
        <v>2</v>
      </c>
      <c r="B17" s="78"/>
      <c r="C17" s="78" t="s">
        <v>229</v>
      </c>
      <c r="D17" s="79" t="s">
        <v>116</v>
      </c>
      <c r="E17" s="78" t="s">
        <v>403</v>
      </c>
      <c r="F17" s="78" t="s">
        <v>140</v>
      </c>
      <c r="G17" s="195"/>
      <c r="H17" s="195"/>
      <c r="I17" s="196"/>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row>
    <row r="18" spans="1:51" s="69" customFormat="1" ht="28.5" x14ac:dyDescent="0.45">
      <c r="A18" s="77">
        <v>3</v>
      </c>
      <c r="B18" s="78"/>
      <c r="C18" s="78" t="s">
        <v>401</v>
      </c>
      <c r="D18" s="79" t="s">
        <v>164</v>
      </c>
      <c r="E18" s="78" t="s">
        <v>404</v>
      </c>
      <c r="F18" s="78" t="s">
        <v>140</v>
      </c>
      <c r="G18" s="195"/>
      <c r="H18" s="195"/>
      <c r="I18" s="196"/>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row>
    <row r="19" spans="1:51" s="69" customFormat="1" ht="28.5" x14ac:dyDescent="0.45">
      <c r="A19" s="77">
        <v>4</v>
      </c>
      <c r="B19" s="78"/>
      <c r="C19" s="78" t="s">
        <v>402</v>
      </c>
      <c r="D19" s="79" t="s">
        <v>5</v>
      </c>
      <c r="E19" s="78" t="s">
        <v>405</v>
      </c>
      <c r="F19" s="78" t="s">
        <v>140</v>
      </c>
      <c r="G19" s="195"/>
      <c r="H19" s="195"/>
      <c r="I19" s="196"/>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row>
    <row r="20" spans="1:51" s="69" customFormat="1" ht="28.9" thickBot="1" x14ac:dyDescent="0.5">
      <c r="A20" s="218">
        <v>5</v>
      </c>
      <c r="B20" s="203" t="s">
        <v>31</v>
      </c>
      <c r="C20" s="203" t="s">
        <v>230</v>
      </c>
      <c r="D20" s="204" t="s">
        <v>408</v>
      </c>
      <c r="E20" s="203" t="s">
        <v>406</v>
      </c>
      <c r="F20" s="203" t="s">
        <v>140</v>
      </c>
      <c r="G20" s="191"/>
      <c r="H20" s="191"/>
      <c r="I20" s="192"/>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row>
    <row r="21" spans="1:51" s="68" customFormat="1" ht="15" customHeight="1" x14ac:dyDescent="0.45">
      <c r="A21" s="80" t="s">
        <v>391</v>
      </c>
      <c r="B21" s="81"/>
      <c r="C21" s="81"/>
      <c r="D21" s="81"/>
      <c r="E21" s="81"/>
      <c r="F21" s="81"/>
      <c r="G21" s="81"/>
      <c r="H21" s="81"/>
      <c r="I21" s="82"/>
    </row>
    <row r="22" spans="1:51" s="68" customFormat="1" ht="28.5" x14ac:dyDescent="0.45">
      <c r="A22" s="219" t="s">
        <v>383</v>
      </c>
      <c r="B22" s="88"/>
      <c r="C22" s="181" t="s">
        <v>216</v>
      </c>
      <c r="D22" s="181" t="s">
        <v>0</v>
      </c>
      <c r="E22" s="181" t="s">
        <v>214</v>
      </c>
      <c r="F22" s="181" t="s">
        <v>215</v>
      </c>
      <c r="G22" s="181" t="s">
        <v>1</v>
      </c>
      <c r="H22" s="181" t="s">
        <v>2</v>
      </c>
      <c r="I22" s="182" t="s">
        <v>3</v>
      </c>
    </row>
    <row r="23" spans="1:51" s="68" customFormat="1" ht="28.5" x14ac:dyDescent="0.45">
      <c r="A23" s="87">
        <v>1</v>
      </c>
      <c r="B23" s="88" t="s">
        <v>6</v>
      </c>
      <c r="C23" s="89" t="s">
        <v>324</v>
      </c>
      <c r="D23" s="90" t="s">
        <v>97</v>
      </c>
      <c r="E23" s="89" t="s">
        <v>361</v>
      </c>
      <c r="F23" s="89" t="s">
        <v>140</v>
      </c>
      <c r="G23" s="189"/>
      <c r="H23" s="189"/>
      <c r="I23" s="190"/>
    </row>
    <row r="24" spans="1:51" s="68" customFormat="1" ht="57" x14ac:dyDescent="0.45">
      <c r="A24" s="87">
        <v>2</v>
      </c>
      <c r="B24" s="88"/>
      <c r="C24" s="89" t="s">
        <v>232</v>
      </c>
      <c r="D24" s="90" t="s">
        <v>98</v>
      </c>
      <c r="E24" s="89" t="s">
        <v>362</v>
      </c>
      <c r="F24" s="89" t="s">
        <v>140</v>
      </c>
      <c r="G24" s="189"/>
      <c r="H24" s="189"/>
      <c r="I24" s="190"/>
    </row>
    <row r="25" spans="1:51" s="68" customFormat="1" ht="42.75" x14ac:dyDescent="0.45">
      <c r="A25" s="87">
        <f>A24+1</f>
        <v>3</v>
      </c>
      <c r="B25" s="88"/>
      <c r="C25" s="89" t="s">
        <v>233</v>
      </c>
      <c r="D25" s="90" t="s">
        <v>99</v>
      </c>
      <c r="E25" s="89" t="s">
        <v>363</v>
      </c>
      <c r="F25" s="89" t="s">
        <v>140</v>
      </c>
      <c r="G25" s="189"/>
      <c r="H25" s="189"/>
      <c r="I25" s="190"/>
    </row>
    <row r="26" spans="1:51" s="68" customFormat="1" ht="28.5" x14ac:dyDescent="0.45">
      <c r="A26" s="87">
        <f>A25+1</f>
        <v>4</v>
      </c>
      <c r="B26" s="88"/>
      <c r="C26" s="89" t="s">
        <v>235</v>
      </c>
      <c r="D26" s="90" t="s">
        <v>100</v>
      </c>
      <c r="E26" s="89" t="s">
        <v>364</v>
      </c>
      <c r="F26" s="89" t="s">
        <v>140</v>
      </c>
      <c r="G26" s="189"/>
      <c r="H26" s="189"/>
      <c r="I26" s="190"/>
    </row>
    <row r="27" spans="1:51" s="68" customFormat="1" x14ac:dyDescent="0.45">
      <c r="A27" s="87">
        <f>A26+1</f>
        <v>5</v>
      </c>
      <c r="B27" s="88"/>
      <c r="C27" s="89" t="s">
        <v>237</v>
      </c>
      <c r="D27" s="90" t="s">
        <v>101</v>
      </c>
      <c r="E27" s="89" t="s">
        <v>365</v>
      </c>
      <c r="F27" s="89" t="s">
        <v>140</v>
      </c>
      <c r="G27" s="189"/>
      <c r="H27" s="189"/>
      <c r="I27" s="190"/>
    </row>
    <row r="28" spans="1:51" s="68" customFormat="1" x14ac:dyDescent="0.45">
      <c r="A28" s="91">
        <v>6</v>
      </c>
      <c r="B28" s="88" t="s">
        <v>10</v>
      </c>
      <c r="C28" s="89" t="s">
        <v>382</v>
      </c>
      <c r="D28" s="90" t="s">
        <v>102</v>
      </c>
      <c r="E28" s="89" t="s">
        <v>140</v>
      </c>
      <c r="F28" s="89" t="str">
        <f>IF('General Information'!C25="eQUEST","LV-D","Building U-Values, Building Areas")</f>
        <v>LV-D</v>
      </c>
      <c r="G28" s="189"/>
      <c r="H28" s="189"/>
      <c r="I28" s="190"/>
    </row>
    <row r="29" spans="1:51" s="68" customFormat="1" x14ac:dyDescent="0.45">
      <c r="A29" s="91">
        <f>A28+1</f>
        <v>7</v>
      </c>
      <c r="B29" s="88"/>
      <c r="C29" s="89" t="s">
        <v>258</v>
      </c>
      <c r="D29" s="90" t="s">
        <v>103</v>
      </c>
      <c r="E29" s="89" t="s">
        <v>140</v>
      </c>
      <c r="F29" s="89" t="str">
        <f>IF('General Information'!C25="eQUEST","LV-D","Building U-Values, Building Areas, Walls by Direction Entered Values report, Walls by Cardinal Direction entered values report")</f>
        <v>LV-D</v>
      </c>
      <c r="G29" s="189"/>
      <c r="H29" s="189"/>
      <c r="I29" s="190"/>
    </row>
    <row r="30" spans="1:51" s="68" customFormat="1" x14ac:dyDescent="0.45">
      <c r="A30" s="91">
        <f>A29+1</f>
        <v>8</v>
      </c>
      <c r="B30" s="88"/>
      <c r="C30" s="89" t="s">
        <v>259</v>
      </c>
      <c r="D30" s="90" t="s">
        <v>104</v>
      </c>
      <c r="E30" s="89" t="s">
        <v>140</v>
      </c>
      <c r="F30" s="89" t="str">
        <f>IF('General Information'!C25="eQUEST","LV-D","Building U-Values, Building Areas, Walls by Direction entered values report, Walls by Cardinal Direction entered values report")</f>
        <v>LV-D</v>
      </c>
      <c r="G30" s="189"/>
      <c r="H30" s="189"/>
      <c r="I30" s="190"/>
    </row>
    <row r="31" spans="1:51" s="68" customFormat="1" ht="28.5" x14ac:dyDescent="0.45">
      <c r="A31" s="91">
        <f>A30+1</f>
        <v>9</v>
      </c>
      <c r="B31" s="88"/>
      <c r="C31" s="89" t="s">
        <v>239</v>
      </c>
      <c r="D31" s="90" t="s">
        <v>105</v>
      </c>
      <c r="E31" s="89" t="s">
        <v>140</v>
      </c>
      <c r="F31" s="89" t="str">
        <f>IF('General Information'!C25="eQUEST","LV-D, results for the four baseline orientations must be averaged externally","LEED Summary Section 1.6 ")</f>
        <v>LV-D, results for the four baseline orientations must be averaged externally</v>
      </c>
      <c r="G31" s="189"/>
      <c r="H31" s="189"/>
      <c r="I31" s="190"/>
    </row>
    <row r="32" spans="1:51" s="68" customFormat="1" ht="28.5" x14ac:dyDescent="0.45">
      <c r="A32" s="91">
        <f>A31+1</f>
        <v>10</v>
      </c>
      <c r="B32" s="88"/>
      <c r="C32" s="89" t="s">
        <v>260</v>
      </c>
      <c r="D32" s="90" t="s">
        <v>106</v>
      </c>
      <c r="E32" s="89" t="s">
        <v>140</v>
      </c>
      <c r="F32" s="89" t="str">
        <f>IF('General Information'!C25="eQUEST","LV-B","Room Information entered values report")</f>
        <v>LV-B</v>
      </c>
      <c r="G32" s="189"/>
      <c r="H32" s="189"/>
      <c r="I32" s="190"/>
    </row>
    <row r="33" spans="1:9" s="68" customFormat="1" ht="43.15" thickBot="1" x14ac:dyDescent="0.5">
      <c r="A33" s="220">
        <f>'Proposed Design'!A28+1</f>
        <v>11</v>
      </c>
      <c r="B33" s="205" t="s">
        <v>7</v>
      </c>
      <c r="C33" s="187" t="s">
        <v>240</v>
      </c>
      <c r="D33" s="188" t="s">
        <v>21</v>
      </c>
      <c r="E33" s="187" t="s">
        <v>140</v>
      </c>
      <c r="F33" s="187" t="str">
        <f>IF('General Information'!C25="eQUEST","LS-C, LS-F","Building Envelope Cooling Loads at Coil Peak and Building Envelope Heating Loads at Coil Peak")</f>
        <v>LS-C, LS-F</v>
      </c>
      <c r="G33" s="191"/>
      <c r="H33" s="191"/>
      <c r="I33" s="192"/>
    </row>
    <row r="34" spans="1:9" s="68" customFormat="1" ht="15" customHeight="1" x14ac:dyDescent="0.45">
      <c r="A34" s="92" t="s">
        <v>384</v>
      </c>
      <c r="B34" s="93"/>
      <c r="C34" s="93"/>
      <c r="D34" s="93"/>
      <c r="E34" s="93"/>
      <c r="F34" s="93"/>
      <c r="G34" s="93"/>
      <c r="H34" s="93"/>
      <c r="I34" s="94"/>
    </row>
    <row r="35" spans="1:9" s="68" customFormat="1" ht="28.5" x14ac:dyDescent="0.45">
      <c r="A35" s="221" t="s">
        <v>383</v>
      </c>
      <c r="B35" s="101"/>
      <c r="C35" s="105" t="s">
        <v>216</v>
      </c>
      <c r="D35" s="105" t="s">
        <v>0</v>
      </c>
      <c r="E35" s="105" t="s">
        <v>214</v>
      </c>
      <c r="F35" s="105" t="s">
        <v>215</v>
      </c>
      <c r="G35" s="105" t="s">
        <v>1</v>
      </c>
      <c r="H35" s="105" t="s">
        <v>2</v>
      </c>
      <c r="I35" s="206" t="s">
        <v>3</v>
      </c>
    </row>
    <row r="36" spans="1:9" s="68" customFormat="1" ht="28.5" x14ac:dyDescent="0.45">
      <c r="A36" s="100">
        <v>1</v>
      </c>
      <c r="B36" s="101" t="s">
        <v>6</v>
      </c>
      <c r="C36" s="102" t="s">
        <v>325</v>
      </c>
      <c r="D36" s="103" t="s">
        <v>107</v>
      </c>
      <c r="E36" s="102" t="s">
        <v>358</v>
      </c>
      <c r="F36" s="102" t="s">
        <v>140</v>
      </c>
      <c r="G36" s="189"/>
      <c r="H36" s="189"/>
      <c r="I36" s="190"/>
    </row>
    <row r="37" spans="1:9" s="68" customFormat="1" ht="28.5" x14ac:dyDescent="0.45">
      <c r="A37" s="100">
        <f>A36+1</f>
        <v>2</v>
      </c>
      <c r="B37" s="101"/>
      <c r="C37" s="102" t="s">
        <v>262</v>
      </c>
      <c r="D37" s="103" t="s">
        <v>108</v>
      </c>
      <c r="E37" s="102" t="s">
        <v>356</v>
      </c>
      <c r="F37" s="102" t="s">
        <v>140</v>
      </c>
      <c r="G37" s="189"/>
      <c r="H37" s="189"/>
      <c r="I37" s="190"/>
    </row>
    <row r="38" spans="1:9" s="68" customFormat="1" ht="28.5" x14ac:dyDescent="0.45">
      <c r="A38" s="100">
        <f>A37+1</f>
        <v>3</v>
      </c>
      <c r="B38" s="101"/>
      <c r="C38" s="102" t="s">
        <v>326</v>
      </c>
      <c r="D38" s="103" t="s">
        <v>109</v>
      </c>
      <c r="E38" s="102" t="s">
        <v>366</v>
      </c>
      <c r="F38" s="102" t="s">
        <v>140</v>
      </c>
      <c r="G38" s="189"/>
      <c r="H38" s="189"/>
      <c r="I38" s="190"/>
    </row>
    <row r="39" spans="1:9" s="68" customFormat="1" x14ac:dyDescent="0.45">
      <c r="A39" s="104">
        <f>A38+1</f>
        <v>4</v>
      </c>
      <c r="B39" s="105" t="s">
        <v>10</v>
      </c>
      <c r="C39" s="102" t="s">
        <v>264</v>
      </c>
      <c r="D39" s="103" t="s">
        <v>110</v>
      </c>
      <c r="E39" s="102" t="s">
        <v>140</v>
      </c>
      <c r="F39" s="102" t="str">
        <f>IF('General Information'!C25="eQUEST","LV-B, CSV Space Loads Report","Room Information entered values report")</f>
        <v>LV-B, CSV Space Loads Report</v>
      </c>
      <c r="G39" s="189"/>
      <c r="H39" s="189"/>
      <c r="I39" s="190"/>
    </row>
    <row r="40" spans="1:9" s="68" customFormat="1" x14ac:dyDescent="0.45">
      <c r="A40" s="104">
        <f>A39+1</f>
        <v>5</v>
      </c>
      <c r="B40" s="105" t="s">
        <v>7</v>
      </c>
      <c r="C40" s="102" t="s">
        <v>265</v>
      </c>
      <c r="D40" s="103" t="s">
        <v>26</v>
      </c>
      <c r="E40" s="102" t="s">
        <v>140</v>
      </c>
      <c r="F40" s="102" t="str">
        <f>IF('General Information'!C25="eQUEST","PS-E","LEED Summary Section 1.6")</f>
        <v>PS-E</v>
      </c>
      <c r="G40" s="189"/>
      <c r="H40" s="189"/>
      <c r="I40" s="190"/>
    </row>
    <row r="41" spans="1:9" s="68" customFormat="1" x14ac:dyDescent="0.45">
      <c r="A41" s="104">
        <f>A40+1</f>
        <v>6</v>
      </c>
      <c r="B41" s="105" t="s">
        <v>7</v>
      </c>
      <c r="C41" s="102" t="s">
        <v>266</v>
      </c>
      <c r="D41" s="103" t="s">
        <v>27</v>
      </c>
      <c r="E41" s="102" t="s">
        <v>241</v>
      </c>
      <c r="F41" s="102" t="str">
        <f>IF('General Information'!C25="eQUEST","BEPU","LEED Summary Section 1.6")</f>
        <v>BEPU</v>
      </c>
      <c r="G41" s="189"/>
      <c r="H41" s="189"/>
      <c r="I41" s="190"/>
    </row>
    <row r="42" spans="1:9" s="68" customFormat="1" ht="28.9" thickBot="1" x14ac:dyDescent="0.5">
      <c r="A42" s="222">
        <f>'Proposed Design'!A36+1</f>
        <v>7</v>
      </c>
      <c r="B42" s="207" t="s">
        <v>7</v>
      </c>
      <c r="C42" s="208" t="s">
        <v>327</v>
      </c>
      <c r="D42" s="209" t="s">
        <v>28</v>
      </c>
      <c r="E42" s="208" t="s">
        <v>140</v>
      </c>
      <c r="F42" s="208" t="str">
        <f>IF('General Information'!C25="eQUEST","BEPU","LEED Summary Section 1.6")</f>
        <v>BEPU</v>
      </c>
      <c r="G42" s="191"/>
      <c r="H42" s="191"/>
      <c r="I42" s="192"/>
    </row>
    <row r="43" spans="1:9" s="68" customFormat="1" ht="15" customHeight="1" x14ac:dyDescent="0.45">
      <c r="A43" s="106" t="s">
        <v>385</v>
      </c>
      <c r="B43" s="107"/>
      <c r="C43" s="107"/>
      <c r="D43" s="107"/>
      <c r="E43" s="107"/>
      <c r="F43" s="107"/>
      <c r="G43" s="107"/>
      <c r="H43" s="107"/>
      <c r="I43" s="108"/>
    </row>
    <row r="44" spans="1:9" s="68" customFormat="1" ht="28.5" x14ac:dyDescent="0.45">
      <c r="A44" s="223" t="s">
        <v>383</v>
      </c>
      <c r="B44" s="110"/>
      <c r="C44" s="111" t="s">
        <v>216</v>
      </c>
      <c r="D44" s="111" t="s">
        <v>0</v>
      </c>
      <c r="E44" s="111" t="s">
        <v>214</v>
      </c>
      <c r="F44" s="111" t="s">
        <v>215</v>
      </c>
      <c r="G44" s="111" t="s">
        <v>1</v>
      </c>
      <c r="H44" s="111" t="s">
        <v>2</v>
      </c>
      <c r="I44" s="112" t="s">
        <v>3</v>
      </c>
    </row>
    <row r="45" spans="1:9" s="68" customFormat="1" x14ac:dyDescent="0.45">
      <c r="A45" s="113">
        <v>1</v>
      </c>
      <c r="B45" s="111" t="s">
        <v>6</v>
      </c>
      <c r="C45" s="114" t="s">
        <v>328</v>
      </c>
      <c r="D45" s="115" t="s">
        <v>111</v>
      </c>
      <c r="E45" s="114" t="s">
        <v>242</v>
      </c>
      <c r="F45" s="114" t="s">
        <v>140</v>
      </c>
      <c r="G45" s="189"/>
      <c r="H45" s="189"/>
      <c r="I45" s="190"/>
    </row>
    <row r="46" spans="1:9" s="68" customFormat="1" x14ac:dyDescent="0.45">
      <c r="A46" s="116">
        <f>A45+1</f>
        <v>2</v>
      </c>
      <c r="B46" s="111" t="s">
        <v>31</v>
      </c>
      <c r="C46" s="114" t="s">
        <v>329</v>
      </c>
      <c r="D46" s="115" t="s">
        <v>112</v>
      </c>
      <c r="E46" s="114" t="s">
        <v>140</v>
      </c>
      <c r="F46" s="114" t="str">
        <f>IF('General Information'!C25="eQUEST","PS-E","LEED Summary Section 1.4, Plant Information entered values report")</f>
        <v>PS-E</v>
      </c>
      <c r="G46" s="189"/>
      <c r="H46" s="189"/>
      <c r="I46" s="190"/>
    </row>
    <row r="47" spans="1:9" ht="28.25" customHeight="1" x14ac:dyDescent="0.45">
      <c r="A47" s="116">
        <f>A46+1</f>
        <v>3</v>
      </c>
      <c r="B47" s="111" t="s">
        <v>7</v>
      </c>
      <c r="C47" s="114" t="s">
        <v>330</v>
      </c>
      <c r="D47" s="115" t="s">
        <v>32</v>
      </c>
      <c r="E47" s="114" t="s">
        <v>245</v>
      </c>
      <c r="F47" s="114" t="str">
        <f>IF('General Information'!C25="eQUEST","BEPU","LEED Summary Section 1.6")</f>
        <v>BEPU</v>
      </c>
      <c r="G47" s="189"/>
      <c r="H47" s="189"/>
      <c r="I47" s="190"/>
    </row>
    <row r="48" spans="1:9" ht="28.25" customHeight="1" thickBot="1" x14ac:dyDescent="0.5">
      <c r="A48" s="224">
        <f>A47+1</f>
        <v>4</v>
      </c>
      <c r="B48" s="210" t="s">
        <v>7</v>
      </c>
      <c r="C48" s="211" t="s">
        <v>331</v>
      </c>
      <c r="D48" s="212" t="s">
        <v>33</v>
      </c>
      <c r="E48" s="211" t="s">
        <v>140</v>
      </c>
      <c r="F48" s="211" t="str">
        <f>IF('General Information'!C25="eQUEST","BEPU","LEED Summary Section 1.6")</f>
        <v>BEPU</v>
      </c>
      <c r="G48" s="191"/>
      <c r="H48" s="191"/>
      <c r="I48" s="192"/>
    </row>
    <row r="49" spans="1:9" s="68" customFormat="1" ht="15" customHeight="1" x14ac:dyDescent="0.45">
      <c r="A49" s="65" t="s">
        <v>386</v>
      </c>
      <c r="B49" s="66"/>
      <c r="C49" s="66"/>
      <c r="D49" s="66"/>
      <c r="E49" s="66"/>
      <c r="F49" s="66"/>
      <c r="G49" s="66"/>
      <c r="H49" s="66"/>
      <c r="I49" s="67"/>
    </row>
    <row r="50" spans="1:9" s="68" customFormat="1" ht="28.5" x14ac:dyDescent="0.45">
      <c r="A50" s="225" t="s">
        <v>383</v>
      </c>
      <c r="B50" s="118"/>
      <c r="C50" s="119" t="s">
        <v>216</v>
      </c>
      <c r="D50" s="119" t="s">
        <v>0</v>
      </c>
      <c r="E50" s="119" t="s">
        <v>214</v>
      </c>
      <c r="F50" s="119" t="s">
        <v>215</v>
      </c>
      <c r="G50" s="119" t="s">
        <v>1</v>
      </c>
      <c r="H50" s="119" t="s">
        <v>2</v>
      </c>
      <c r="I50" s="120" t="s">
        <v>3</v>
      </c>
    </row>
    <row r="51" spans="1:9" ht="56.45" customHeight="1" x14ac:dyDescent="0.45">
      <c r="A51" s="74">
        <v>1</v>
      </c>
      <c r="B51" s="119" t="s">
        <v>6</v>
      </c>
      <c r="C51" s="75" t="s">
        <v>268</v>
      </c>
      <c r="D51" s="76" t="s">
        <v>38</v>
      </c>
      <c r="E51" s="75" t="s">
        <v>396</v>
      </c>
      <c r="F51" s="75" t="s">
        <v>140</v>
      </c>
      <c r="G51" s="189"/>
      <c r="H51" s="189"/>
      <c r="I51" s="190"/>
    </row>
    <row r="52" spans="1:9" x14ac:dyDescent="0.45">
      <c r="A52" s="121">
        <f>A51+1</f>
        <v>2</v>
      </c>
      <c r="B52" s="119" t="s">
        <v>7</v>
      </c>
      <c r="C52" s="75" t="s">
        <v>269</v>
      </c>
      <c r="D52" s="76" t="s">
        <v>39</v>
      </c>
      <c r="E52" s="75" t="s">
        <v>140</v>
      </c>
      <c r="F52" s="75" t="str">
        <f>IF('General Information'!C25="eQUEST","BEPU","Energy Cost Budget report")</f>
        <v>BEPU</v>
      </c>
      <c r="G52" s="189"/>
      <c r="H52" s="189"/>
      <c r="I52" s="190"/>
    </row>
    <row r="53" spans="1:9" ht="33.75" customHeight="1" thickBot="1" x14ac:dyDescent="0.5">
      <c r="A53" s="218">
        <v>3</v>
      </c>
      <c r="B53" s="213" t="s">
        <v>7</v>
      </c>
      <c r="C53" s="203" t="s">
        <v>270</v>
      </c>
      <c r="D53" s="204" t="s">
        <v>36</v>
      </c>
      <c r="E53" s="203" t="s">
        <v>246</v>
      </c>
      <c r="F53" s="203" t="str">
        <f>IF('General Information'!C25="eQUEST","BEPU","Energy Cost Budget report")</f>
        <v>BEPU</v>
      </c>
      <c r="G53" s="191"/>
      <c r="H53" s="191"/>
      <c r="I53" s="192"/>
    </row>
    <row r="54" spans="1:9" s="68" customFormat="1" ht="15" customHeight="1" x14ac:dyDescent="0.45">
      <c r="A54" s="50" t="s">
        <v>387</v>
      </c>
      <c r="B54" s="51"/>
      <c r="C54" s="51"/>
      <c r="D54" s="51"/>
      <c r="E54" s="51"/>
      <c r="F54" s="51"/>
      <c r="G54" s="51"/>
      <c r="H54" s="51"/>
      <c r="I54" s="52"/>
    </row>
    <row r="55" spans="1:9" s="68" customFormat="1" ht="28.5" x14ac:dyDescent="0.45">
      <c r="A55" s="226" t="s">
        <v>383</v>
      </c>
      <c r="B55" s="123"/>
      <c r="C55" s="58" t="s">
        <v>216</v>
      </c>
      <c r="D55" s="58" t="s">
        <v>0</v>
      </c>
      <c r="E55" s="58" t="s">
        <v>214</v>
      </c>
      <c r="F55" s="58" t="s">
        <v>215</v>
      </c>
      <c r="G55" s="58" t="s">
        <v>1</v>
      </c>
      <c r="H55" s="58" t="s">
        <v>2</v>
      </c>
      <c r="I55" s="124" t="s">
        <v>3</v>
      </c>
    </row>
    <row r="56" spans="1:9" ht="28.5" x14ac:dyDescent="0.45">
      <c r="A56" s="57">
        <v>1</v>
      </c>
      <c r="B56" s="58" t="s">
        <v>6</v>
      </c>
      <c r="C56" s="59" t="s">
        <v>332</v>
      </c>
      <c r="D56" s="60" t="s">
        <v>37</v>
      </c>
      <c r="E56" s="59" t="s">
        <v>367</v>
      </c>
      <c r="F56" s="59" t="s">
        <v>140</v>
      </c>
      <c r="G56" s="189"/>
      <c r="H56" s="189"/>
      <c r="I56" s="190"/>
    </row>
    <row r="57" spans="1:9" x14ac:dyDescent="0.45">
      <c r="A57" s="57">
        <f>A56+1</f>
        <v>2</v>
      </c>
      <c r="B57" s="58" t="s">
        <v>6</v>
      </c>
      <c r="C57" s="59" t="s">
        <v>417</v>
      </c>
      <c r="D57" s="60" t="s">
        <v>149</v>
      </c>
      <c r="E57" s="59" t="s">
        <v>359</v>
      </c>
      <c r="F57" s="59" t="s">
        <v>140</v>
      </c>
      <c r="G57" s="189"/>
      <c r="H57" s="189"/>
      <c r="I57" s="190"/>
    </row>
    <row r="58" spans="1:9" ht="28.5" x14ac:dyDescent="0.45">
      <c r="A58" s="125">
        <f>A57+1</f>
        <v>3</v>
      </c>
      <c r="B58" s="58" t="s">
        <v>31</v>
      </c>
      <c r="C58" s="59" t="s">
        <v>272</v>
      </c>
      <c r="D58" s="60" t="s">
        <v>42</v>
      </c>
      <c r="E58" s="59" t="s">
        <v>140</v>
      </c>
      <c r="F58" s="59" t="str">
        <f>IF('General Information'!C25="eQUEST","PS-A","Plant Information entered values report")</f>
        <v>PS-A</v>
      </c>
      <c r="G58" s="189"/>
      <c r="H58" s="189"/>
      <c r="I58" s="190"/>
    </row>
    <row r="59" spans="1:9" x14ac:dyDescent="0.45">
      <c r="A59" s="125">
        <f>A58+1</f>
        <v>4</v>
      </c>
      <c r="B59" s="58" t="s">
        <v>7</v>
      </c>
      <c r="C59" s="59" t="s">
        <v>274</v>
      </c>
      <c r="D59" s="60" t="s">
        <v>148</v>
      </c>
      <c r="E59" s="59" t="s">
        <v>140</v>
      </c>
      <c r="F59" s="59" t="str">
        <f>IF('General Information'!C25="eQUEST","BEPU","Equipment Energy Consumption report")</f>
        <v>BEPU</v>
      </c>
      <c r="G59" s="189"/>
      <c r="H59" s="189"/>
      <c r="I59" s="190" t="s">
        <v>151</v>
      </c>
    </row>
    <row r="60" spans="1:9" ht="67.5" customHeight="1" thickBot="1" x14ac:dyDescent="0.5">
      <c r="A60" s="61">
        <f>A59+1</f>
        <v>5</v>
      </c>
      <c r="B60" s="62" t="s">
        <v>7</v>
      </c>
      <c r="C60" s="63" t="s">
        <v>273</v>
      </c>
      <c r="D60" s="64" t="s">
        <v>150</v>
      </c>
      <c r="E60" s="63" t="s">
        <v>247</v>
      </c>
      <c r="F60" s="63" t="str">
        <f>IF('General Information'!C25="eQUEST","BEPU","Equipment Energy Consumption report")</f>
        <v>BEPU</v>
      </c>
      <c r="G60" s="191"/>
      <c r="H60" s="191"/>
      <c r="I60" s="192"/>
    </row>
    <row r="61" spans="1:9" ht="15" customHeight="1" x14ac:dyDescent="0.45">
      <c r="A61" s="126" t="s">
        <v>388</v>
      </c>
      <c r="B61" s="127"/>
      <c r="C61" s="127"/>
      <c r="D61" s="127"/>
      <c r="E61" s="127"/>
      <c r="F61" s="127"/>
      <c r="G61" s="127"/>
      <c r="H61" s="127"/>
      <c r="I61" s="128"/>
    </row>
    <row r="62" spans="1:9" ht="28.5" x14ac:dyDescent="0.45">
      <c r="A62" s="227" t="s">
        <v>383</v>
      </c>
      <c r="B62" s="130"/>
      <c r="C62" s="131" t="s">
        <v>216</v>
      </c>
      <c r="D62" s="131" t="s">
        <v>0</v>
      </c>
      <c r="E62" s="131" t="s">
        <v>214</v>
      </c>
      <c r="F62" s="131" t="s">
        <v>215</v>
      </c>
      <c r="G62" s="131" t="s">
        <v>1</v>
      </c>
      <c r="H62" s="131" t="s">
        <v>2</v>
      </c>
      <c r="I62" s="132" t="s">
        <v>3</v>
      </c>
    </row>
    <row r="63" spans="1:9" ht="28.5" x14ac:dyDescent="0.45">
      <c r="A63" s="133">
        <v>1</v>
      </c>
      <c r="B63" s="130" t="s">
        <v>6</v>
      </c>
      <c r="C63" s="134" t="s">
        <v>333</v>
      </c>
      <c r="D63" s="135" t="s">
        <v>44</v>
      </c>
      <c r="E63" s="134" t="s">
        <v>368</v>
      </c>
      <c r="F63" s="134" t="s">
        <v>140</v>
      </c>
      <c r="G63" s="189"/>
      <c r="H63" s="189"/>
      <c r="I63" s="190"/>
    </row>
    <row r="64" spans="1:9" ht="42.75" x14ac:dyDescent="0.45">
      <c r="A64" s="133">
        <f>A63+1</f>
        <v>2</v>
      </c>
      <c r="B64" s="130"/>
      <c r="C64" s="134" t="s">
        <v>334</v>
      </c>
      <c r="D64" s="135" t="s">
        <v>49</v>
      </c>
      <c r="E64" s="134" t="s">
        <v>248</v>
      </c>
      <c r="F64" s="134" t="s">
        <v>140</v>
      </c>
      <c r="G64" s="189"/>
      <c r="H64" s="189"/>
      <c r="I64" s="190"/>
    </row>
    <row r="65" spans="1:9" ht="28.5" x14ac:dyDescent="0.45">
      <c r="A65" s="133">
        <f>A64+1</f>
        <v>3</v>
      </c>
      <c r="B65" s="130"/>
      <c r="C65" s="134" t="s">
        <v>335</v>
      </c>
      <c r="D65" s="135" t="s">
        <v>50</v>
      </c>
      <c r="E65" s="134" t="s">
        <v>249</v>
      </c>
      <c r="F65" s="134" t="s">
        <v>140</v>
      </c>
      <c r="G65" s="189"/>
      <c r="H65" s="189"/>
      <c r="I65" s="190"/>
    </row>
    <row r="66" spans="1:9" ht="28.5" x14ac:dyDescent="0.45">
      <c r="A66" s="133">
        <f>A65+1</f>
        <v>4</v>
      </c>
      <c r="B66" s="130"/>
      <c r="C66" s="134" t="s">
        <v>336</v>
      </c>
      <c r="D66" s="135" t="s">
        <v>51</v>
      </c>
      <c r="E66" s="134" t="s">
        <v>249</v>
      </c>
      <c r="F66" s="134" t="s">
        <v>140</v>
      </c>
      <c r="G66" s="189"/>
      <c r="H66" s="189"/>
      <c r="I66" s="190"/>
    </row>
    <row r="67" spans="1:9" ht="42.75" x14ac:dyDescent="0.45">
      <c r="A67" s="133">
        <f>A66+1</f>
        <v>5</v>
      </c>
      <c r="B67" s="130"/>
      <c r="C67" s="134" t="s">
        <v>337</v>
      </c>
      <c r="D67" s="135" t="s">
        <v>394</v>
      </c>
      <c r="E67" s="134" t="s">
        <v>250</v>
      </c>
      <c r="F67" s="134" t="s">
        <v>140</v>
      </c>
      <c r="G67" s="189"/>
      <c r="H67" s="189"/>
      <c r="I67" s="190"/>
    </row>
    <row r="68" spans="1:9" ht="28.5" x14ac:dyDescent="0.45">
      <c r="A68" s="133">
        <f t="shared" ref="A68:A74" si="1">A67+1</f>
        <v>6</v>
      </c>
      <c r="B68" s="130"/>
      <c r="C68" s="134" t="s">
        <v>338</v>
      </c>
      <c r="D68" s="135" t="s">
        <v>56</v>
      </c>
      <c r="E68" s="134" t="s">
        <v>369</v>
      </c>
      <c r="F68" s="134" t="s">
        <v>140</v>
      </c>
      <c r="G68" s="189"/>
      <c r="H68" s="189"/>
      <c r="I68" s="190"/>
    </row>
    <row r="69" spans="1:9" ht="28.5" x14ac:dyDescent="0.45">
      <c r="A69" s="133">
        <f t="shared" si="1"/>
        <v>7</v>
      </c>
      <c r="B69" s="130"/>
      <c r="C69" s="134" t="s">
        <v>339</v>
      </c>
      <c r="D69" s="135" t="s">
        <v>57</v>
      </c>
      <c r="E69" s="134" t="s">
        <v>370</v>
      </c>
      <c r="F69" s="134" t="s">
        <v>140</v>
      </c>
      <c r="G69" s="189"/>
      <c r="H69" s="189"/>
      <c r="I69" s="190"/>
    </row>
    <row r="70" spans="1:9" ht="28.5" x14ac:dyDescent="0.45">
      <c r="A70" s="133">
        <f t="shared" si="1"/>
        <v>8</v>
      </c>
      <c r="B70" s="130"/>
      <c r="C70" s="134" t="s">
        <v>340</v>
      </c>
      <c r="D70" s="135" t="s">
        <v>52</v>
      </c>
      <c r="E70" s="134" t="s">
        <v>371</v>
      </c>
      <c r="F70" s="134" t="s">
        <v>140</v>
      </c>
      <c r="G70" s="189"/>
      <c r="H70" s="189"/>
      <c r="I70" s="190"/>
    </row>
    <row r="71" spans="1:9" ht="28.5" x14ac:dyDescent="0.45">
      <c r="A71" s="133">
        <f t="shared" si="1"/>
        <v>9</v>
      </c>
      <c r="B71" s="130"/>
      <c r="C71" s="134" t="s">
        <v>341</v>
      </c>
      <c r="D71" s="135" t="s">
        <v>54</v>
      </c>
      <c r="E71" s="134" t="s">
        <v>251</v>
      </c>
      <c r="F71" s="134" t="s">
        <v>140</v>
      </c>
      <c r="G71" s="189"/>
      <c r="H71" s="189"/>
      <c r="I71" s="190"/>
    </row>
    <row r="72" spans="1:9" ht="28.5" x14ac:dyDescent="0.45">
      <c r="A72" s="133">
        <f t="shared" si="1"/>
        <v>10</v>
      </c>
      <c r="B72" s="130"/>
      <c r="C72" s="134" t="s">
        <v>342</v>
      </c>
      <c r="D72" s="135" t="s">
        <v>159</v>
      </c>
      <c r="E72" s="134" t="s">
        <v>372</v>
      </c>
      <c r="F72" s="134" t="s">
        <v>140</v>
      </c>
      <c r="G72" s="189"/>
      <c r="H72" s="189"/>
      <c r="I72" s="190"/>
    </row>
    <row r="73" spans="1:9" ht="42.75" x14ac:dyDescent="0.45">
      <c r="A73" s="133">
        <f t="shared" si="1"/>
        <v>11</v>
      </c>
      <c r="B73" s="130"/>
      <c r="C73" s="134" t="s">
        <v>343</v>
      </c>
      <c r="D73" s="135" t="s">
        <v>53</v>
      </c>
      <c r="E73" s="134" t="s">
        <v>252</v>
      </c>
      <c r="F73" s="134" t="s">
        <v>140</v>
      </c>
      <c r="G73" s="189"/>
      <c r="H73" s="189"/>
      <c r="I73" s="190"/>
    </row>
    <row r="74" spans="1:9" ht="28.5" x14ac:dyDescent="0.45">
      <c r="A74" s="133">
        <f t="shared" si="1"/>
        <v>12</v>
      </c>
      <c r="B74" s="130"/>
      <c r="C74" s="134" t="s">
        <v>344</v>
      </c>
      <c r="D74" s="135" t="s">
        <v>152</v>
      </c>
      <c r="E74" s="134" t="s">
        <v>373</v>
      </c>
      <c r="F74" s="134" t="s">
        <v>140</v>
      </c>
      <c r="G74" s="189"/>
      <c r="H74" s="189"/>
      <c r="I74" s="190"/>
    </row>
    <row r="75" spans="1:9" x14ac:dyDescent="0.45">
      <c r="A75" s="146">
        <v>1</v>
      </c>
      <c r="B75" s="130" t="s">
        <v>31</v>
      </c>
      <c r="C75" s="147" t="s">
        <v>289</v>
      </c>
      <c r="D75" s="148" t="s">
        <v>58</v>
      </c>
      <c r="E75" s="147" t="s">
        <v>140</v>
      </c>
      <c r="F75" s="147" t="str">
        <f>IF('General Information'!C25="eQUEST","SV-A","Room Information entered values report")</f>
        <v>SV-A</v>
      </c>
      <c r="G75" s="189"/>
      <c r="H75" s="189"/>
      <c r="I75" s="190"/>
    </row>
    <row r="76" spans="1:9" ht="57.6" customHeight="1" x14ac:dyDescent="0.45">
      <c r="A76" s="146">
        <f t="shared" ref="A76:A88" si="2">A75+1</f>
        <v>2</v>
      </c>
      <c r="B76" s="130"/>
      <c r="C76" s="147" t="s">
        <v>288</v>
      </c>
      <c r="D76" s="148" t="s">
        <v>59</v>
      </c>
      <c r="E76" s="147" t="s">
        <v>140</v>
      </c>
      <c r="F76" s="147" t="str">
        <f>IF('General Information'!C25="eQUEST","SV-A (includes all air-side systems), BEPU (check that electricity is reported under heating end use if electric resistance heaters are specified)","System Information entered values report for system type and Energy Cost Budget report for space heating end use")</f>
        <v>SV-A (includes all air-side systems), BEPU (check that electricity is reported under heating end use if electric resistance heaters are specified)</v>
      </c>
      <c r="G76" s="189"/>
      <c r="H76" s="189"/>
      <c r="I76" s="190"/>
    </row>
    <row r="77" spans="1:9" ht="42.75" x14ac:dyDescent="0.45">
      <c r="A77" s="146">
        <f t="shared" si="2"/>
        <v>3</v>
      </c>
      <c r="B77" s="130"/>
      <c r="C77" s="147" t="s">
        <v>290</v>
      </c>
      <c r="D77" s="148" t="s">
        <v>60</v>
      </c>
      <c r="E77" s="147" t="s">
        <v>140</v>
      </c>
      <c r="F77" s="147" t="str">
        <f>IF('General Information'!C25="eQUEST","SS-P, SV-A, DOE-2 Help (established modeled system type based on SV-A, and enter it into DOE-2 Help “search” box to see typical applications).","System Information entered values report")</f>
        <v>SS-P, SV-A, DOE-2 Help (established modeled system type based on SV-A, and enter it into DOE-2 Help “search” box to see typical applications).</v>
      </c>
      <c r="G77" s="189"/>
      <c r="H77" s="189"/>
      <c r="I77" s="190"/>
    </row>
    <row r="78" spans="1:9" ht="42.75" x14ac:dyDescent="0.45">
      <c r="A78" s="146">
        <f t="shared" si="2"/>
        <v>4</v>
      </c>
      <c r="B78" s="130"/>
      <c r="C78" s="147" t="s">
        <v>291</v>
      </c>
      <c r="D78" s="148" t="s">
        <v>61</v>
      </c>
      <c r="E78" s="147" t="s">
        <v>140</v>
      </c>
      <c r="F78" s="147" t="str">
        <f>IF('General Information'!C25="eQUEST","LS-C (design conditions), SS-P (oversizing for baseline/budget systems), SV – A (modeled capacity)","System Information entered values report")</f>
        <v>LS-C (design conditions), SS-P (oversizing for baseline/budget systems), SV – A (modeled capacity)</v>
      </c>
      <c r="G78" s="189"/>
      <c r="H78" s="189"/>
      <c r="I78" s="190"/>
    </row>
    <row r="79" spans="1:9" x14ac:dyDescent="0.45">
      <c r="A79" s="146">
        <f t="shared" si="2"/>
        <v>5</v>
      </c>
      <c r="B79" s="130"/>
      <c r="C79" s="147" t="s">
        <v>292</v>
      </c>
      <c r="D79" s="148" t="s">
        <v>62</v>
      </c>
      <c r="E79" s="147" t="s">
        <v>140</v>
      </c>
      <c r="F79" s="147" t="str">
        <f>IF('General Information'!C25="eQUEST","SS-P, SV-A","Plant Information entered values report")</f>
        <v>SS-P, SV-A</v>
      </c>
      <c r="G79" s="189"/>
      <c r="H79" s="189"/>
      <c r="I79" s="190"/>
    </row>
    <row r="80" spans="1:9" x14ac:dyDescent="0.45">
      <c r="A80" s="146">
        <f t="shared" si="2"/>
        <v>6</v>
      </c>
      <c r="B80" s="130"/>
      <c r="C80" s="147" t="s">
        <v>398</v>
      </c>
      <c r="D80" s="148" t="s">
        <v>397</v>
      </c>
      <c r="E80" s="147" t="s">
        <v>140</v>
      </c>
      <c r="F80" s="147" t="str">
        <f>IF('General Information'!C25="eQUEST","SS-P","Equipment Energy Consumption report for the total equipment consumption and Building Cool/Heat Demand report from the Visualizer for the total loads")</f>
        <v>SS-P</v>
      </c>
      <c r="G80" s="189"/>
      <c r="H80" s="189"/>
      <c r="I80" s="190"/>
    </row>
    <row r="81" spans="1:9" x14ac:dyDescent="0.45">
      <c r="A81" s="146">
        <f t="shared" si="2"/>
        <v>7</v>
      </c>
      <c r="B81" s="130"/>
      <c r="C81" s="147" t="s">
        <v>294</v>
      </c>
      <c r="D81" s="148" t="s">
        <v>63</v>
      </c>
      <c r="E81" s="147" t="s">
        <v>140</v>
      </c>
      <c r="F81" s="147" t="str">
        <f>IF('General Information'!C25="eQUEST","SS-P, PS-E (heat pump supplement)","Plant Information entered values report")</f>
        <v>SS-P, PS-E (heat pump supplement)</v>
      </c>
      <c r="G81" s="189"/>
      <c r="H81" s="189"/>
      <c r="I81" s="190"/>
    </row>
    <row r="82" spans="1:9" x14ac:dyDescent="0.45">
      <c r="A82" s="146">
        <f t="shared" si="2"/>
        <v>8</v>
      </c>
      <c r="B82" s="130"/>
      <c r="C82" s="147" t="s">
        <v>295</v>
      </c>
      <c r="D82" s="148" t="s">
        <v>399</v>
      </c>
      <c r="E82" s="147" t="s">
        <v>140</v>
      </c>
      <c r="F82" s="147" t="str">
        <f>IF('General Information'!C25="eQUEST","SS-P, SV-A, PS-E (heat pump supplement)","Equipment Energy Consumption report for the total equipment consumption and Building Cool/Heat Demand report from the Visualizer for the total loads")</f>
        <v>SS-P, SV-A, PS-E (heat pump supplement)</v>
      </c>
      <c r="G82" s="189"/>
      <c r="H82" s="189"/>
      <c r="I82" s="190"/>
    </row>
    <row r="83" spans="1:9" x14ac:dyDescent="0.45">
      <c r="A83" s="146">
        <f t="shared" si="2"/>
        <v>9</v>
      </c>
      <c r="B83" s="130"/>
      <c r="C83" s="147" t="s">
        <v>296</v>
      </c>
      <c r="D83" s="148" t="s">
        <v>64</v>
      </c>
      <c r="E83" s="147" t="s">
        <v>140</v>
      </c>
      <c r="F83" s="147" t="str">
        <f>IF('General Information'!C25="eQUEST","SV-A","Room Information entered values report for ventilation rate, System Information entered values report for ventilation controls")</f>
        <v>SV-A</v>
      </c>
      <c r="G83" s="189"/>
      <c r="H83" s="189"/>
      <c r="I83" s="190"/>
    </row>
    <row r="84" spans="1:9" x14ac:dyDescent="0.45">
      <c r="A84" s="146">
        <f t="shared" si="2"/>
        <v>10</v>
      </c>
      <c r="B84" s="130"/>
      <c r="C84" s="147" t="s">
        <v>297</v>
      </c>
      <c r="D84" s="148" t="s">
        <v>66</v>
      </c>
      <c r="E84" s="147" t="s">
        <v>140</v>
      </c>
      <c r="F84" s="147" t="str">
        <f>IF('General Information'!C25="eQUEST","SS-P, SV-A, SS-L","Room Information entered values report for flows, System Information entered values report for fan power")</f>
        <v>SS-P, SV-A, SS-L</v>
      </c>
      <c r="G84" s="189"/>
      <c r="H84" s="189"/>
      <c r="I84" s="190"/>
    </row>
    <row r="85" spans="1:9" x14ac:dyDescent="0.45">
      <c r="A85" s="146">
        <f t="shared" si="2"/>
        <v>11</v>
      </c>
      <c r="B85" s="130"/>
      <c r="C85" s="147" t="s">
        <v>298</v>
      </c>
      <c r="D85" s="148" t="s">
        <v>67</v>
      </c>
      <c r="E85" s="147" t="s">
        <v>140</v>
      </c>
      <c r="F85" s="147" t="str">
        <f>IF('General Information'!C25="eQUEST","SS-H, SS-P","Equipment Energy Consumption report")</f>
        <v>SS-H, SS-P</v>
      </c>
      <c r="G85" s="189"/>
      <c r="H85" s="189"/>
      <c r="I85" s="190"/>
    </row>
    <row r="86" spans="1:9" x14ac:dyDescent="0.45">
      <c r="A86" s="146">
        <f t="shared" si="2"/>
        <v>12</v>
      </c>
      <c r="B86" s="130"/>
      <c r="C86" s="147" t="s">
        <v>299</v>
      </c>
      <c r="D86" s="148" t="s">
        <v>68</v>
      </c>
      <c r="E86" s="147" t="s">
        <v>140</v>
      </c>
      <c r="F86" s="147" t="str">
        <f>IF('General Information'!C25="eQUEST","SS-P","Equipment Energy Consumption report")</f>
        <v>SS-P</v>
      </c>
      <c r="G86" s="189"/>
      <c r="H86" s="189"/>
      <c r="I86" s="190"/>
    </row>
    <row r="87" spans="1:9" x14ac:dyDescent="0.45">
      <c r="A87" s="146">
        <f t="shared" si="2"/>
        <v>13</v>
      </c>
      <c r="B87" s="130"/>
      <c r="C87" s="147" t="s">
        <v>300</v>
      </c>
      <c r="D87" s="148" t="s">
        <v>65</v>
      </c>
      <c r="E87" s="147" t="s">
        <v>140</v>
      </c>
      <c r="F87" s="147" t="s">
        <v>400</v>
      </c>
      <c r="G87" s="189"/>
      <c r="H87" s="189"/>
      <c r="I87" s="190"/>
    </row>
    <row r="88" spans="1:9" ht="28.9" thickBot="1" x14ac:dyDescent="0.5">
      <c r="A88" s="149">
        <f t="shared" si="2"/>
        <v>14</v>
      </c>
      <c r="B88" s="150"/>
      <c r="C88" s="151" t="s">
        <v>301</v>
      </c>
      <c r="D88" s="152" t="s">
        <v>161</v>
      </c>
      <c r="E88" s="151" t="s">
        <v>253</v>
      </c>
      <c r="F88" s="151" t="str">
        <f>IF('General Information'!C25="eQUEST","SS-C; SS-E","Building Cool/Heat Demand report from the Visualizer")</f>
        <v>SS-C; SS-E</v>
      </c>
      <c r="G88" s="191"/>
      <c r="H88" s="191"/>
      <c r="I88" s="192"/>
    </row>
    <row r="89" spans="1:9" ht="15" customHeight="1" x14ac:dyDescent="0.45">
      <c r="A89" s="153" t="s">
        <v>389</v>
      </c>
      <c r="B89" s="154"/>
      <c r="C89" s="154"/>
      <c r="D89" s="154"/>
      <c r="E89" s="154"/>
      <c r="F89" s="154"/>
      <c r="G89" s="154"/>
      <c r="H89" s="154"/>
      <c r="I89" s="155"/>
    </row>
    <row r="90" spans="1:9" ht="28.5" x14ac:dyDescent="0.45">
      <c r="A90" s="228" t="s">
        <v>383</v>
      </c>
      <c r="B90" s="157"/>
      <c r="C90" s="158" t="s">
        <v>216</v>
      </c>
      <c r="D90" s="158" t="s">
        <v>0</v>
      </c>
      <c r="E90" s="158" t="s">
        <v>214</v>
      </c>
      <c r="F90" s="158" t="s">
        <v>215</v>
      </c>
      <c r="G90" s="158" t="s">
        <v>1</v>
      </c>
      <c r="H90" s="158" t="s">
        <v>2</v>
      </c>
      <c r="I90" s="159" t="s">
        <v>3</v>
      </c>
    </row>
    <row r="91" spans="1:9" ht="28.5" x14ac:dyDescent="0.45">
      <c r="A91" s="160">
        <v>1</v>
      </c>
      <c r="B91" s="158" t="s">
        <v>6</v>
      </c>
      <c r="C91" s="161" t="s">
        <v>345</v>
      </c>
      <c r="D91" s="162" t="s">
        <v>74</v>
      </c>
      <c r="E91" s="161" t="s">
        <v>374</v>
      </c>
      <c r="F91" s="161" t="s">
        <v>140</v>
      </c>
      <c r="G91" s="189"/>
      <c r="H91" s="189"/>
      <c r="I91" s="190"/>
    </row>
    <row r="92" spans="1:9" ht="42.75" x14ac:dyDescent="0.45">
      <c r="A92" s="160">
        <f t="shared" ref="A92:A97" si="3">A91+1</f>
        <v>2</v>
      </c>
      <c r="B92" s="158" t="s">
        <v>6</v>
      </c>
      <c r="C92" s="161" t="s">
        <v>346</v>
      </c>
      <c r="D92" s="162" t="s">
        <v>75</v>
      </c>
      <c r="E92" s="161" t="s">
        <v>375</v>
      </c>
      <c r="F92" s="161" t="s">
        <v>140</v>
      </c>
      <c r="G92" s="189"/>
      <c r="H92" s="189"/>
      <c r="I92" s="190"/>
    </row>
    <row r="93" spans="1:9" ht="28.5" x14ac:dyDescent="0.45">
      <c r="A93" s="160">
        <f t="shared" si="3"/>
        <v>3</v>
      </c>
      <c r="B93" s="158" t="s">
        <v>6</v>
      </c>
      <c r="C93" s="161" t="s">
        <v>347</v>
      </c>
      <c r="D93" s="162" t="s">
        <v>78</v>
      </c>
      <c r="E93" s="161" t="s">
        <v>376</v>
      </c>
      <c r="F93" s="161" t="s">
        <v>140</v>
      </c>
      <c r="G93" s="189"/>
      <c r="H93" s="189"/>
      <c r="I93" s="190"/>
    </row>
    <row r="94" spans="1:9" ht="28.5" x14ac:dyDescent="0.45">
      <c r="A94" s="160">
        <f t="shared" si="3"/>
        <v>4</v>
      </c>
      <c r="B94" s="158" t="s">
        <v>6</v>
      </c>
      <c r="C94" s="161" t="s">
        <v>348</v>
      </c>
      <c r="D94" s="162" t="s">
        <v>76</v>
      </c>
      <c r="E94" s="161" t="s">
        <v>377</v>
      </c>
      <c r="F94" s="161" t="s">
        <v>140</v>
      </c>
      <c r="G94" s="189"/>
      <c r="H94" s="189"/>
      <c r="I94" s="190"/>
    </row>
    <row r="95" spans="1:9" ht="28.5" x14ac:dyDescent="0.45">
      <c r="A95" s="160">
        <f t="shared" si="3"/>
        <v>5</v>
      </c>
      <c r="B95" s="158" t="s">
        <v>6</v>
      </c>
      <c r="C95" s="161" t="s">
        <v>349</v>
      </c>
      <c r="D95" s="162" t="s">
        <v>77</v>
      </c>
      <c r="E95" s="161" t="s">
        <v>378</v>
      </c>
      <c r="F95" s="161" t="s">
        <v>140</v>
      </c>
      <c r="G95" s="189"/>
      <c r="H95" s="189"/>
      <c r="I95" s="190"/>
    </row>
    <row r="96" spans="1:9" ht="28.5" x14ac:dyDescent="0.45">
      <c r="A96" s="160">
        <f t="shared" si="3"/>
        <v>6</v>
      </c>
      <c r="B96" s="158" t="s">
        <v>6</v>
      </c>
      <c r="C96" s="161" t="s">
        <v>350</v>
      </c>
      <c r="D96" s="162" t="s">
        <v>80</v>
      </c>
      <c r="E96" s="161" t="s">
        <v>379</v>
      </c>
      <c r="F96" s="161" t="s">
        <v>140</v>
      </c>
      <c r="G96" s="189"/>
      <c r="H96" s="189"/>
      <c r="I96" s="190"/>
    </row>
    <row r="97" spans="1:9" ht="28.5" x14ac:dyDescent="0.45">
      <c r="A97" s="160">
        <f t="shared" si="3"/>
        <v>7</v>
      </c>
      <c r="B97" s="158" t="s">
        <v>6</v>
      </c>
      <c r="C97" s="161" t="s">
        <v>351</v>
      </c>
      <c r="D97" s="162" t="s">
        <v>162</v>
      </c>
      <c r="E97" s="161" t="s">
        <v>380</v>
      </c>
      <c r="F97" s="161" t="s">
        <v>140</v>
      </c>
      <c r="G97" s="189"/>
      <c r="H97" s="189"/>
      <c r="I97" s="190"/>
    </row>
    <row r="98" spans="1:9" x14ac:dyDescent="0.45">
      <c r="A98" s="171">
        <v>1</v>
      </c>
      <c r="B98" s="158" t="s">
        <v>31</v>
      </c>
      <c r="C98" s="172" t="s">
        <v>309</v>
      </c>
      <c r="D98" s="173" t="s">
        <v>82</v>
      </c>
      <c r="E98" s="172" t="s">
        <v>140</v>
      </c>
      <c r="F98" s="172" t="str">
        <f>IF('General Information'!C25="eQUEST","PV-A","Plant Information entered values report")</f>
        <v>PV-A</v>
      </c>
      <c r="G98" s="189"/>
      <c r="H98" s="189"/>
      <c r="I98" s="190"/>
    </row>
    <row r="99" spans="1:9" x14ac:dyDescent="0.45">
      <c r="A99" s="171">
        <f t="shared" ref="A99:A112" si="4">A98+1</f>
        <v>2</v>
      </c>
      <c r="B99" s="158" t="s">
        <v>31</v>
      </c>
      <c r="C99" s="172" t="s">
        <v>310</v>
      </c>
      <c r="D99" s="173" t="s">
        <v>83</v>
      </c>
      <c r="E99" s="172" t="s">
        <v>140</v>
      </c>
      <c r="F99" s="172" t="str">
        <f>IF('General Information'!C25="eQUEST","NA","Plant Information entered values report")</f>
        <v>NA</v>
      </c>
      <c r="G99" s="189"/>
      <c r="H99" s="189"/>
      <c r="I99" s="190"/>
    </row>
    <row r="100" spans="1:9" x14ac:dyDescent="0.45">
      <c r="A100" s="171">
        <f t="shared" si="4"/>
        <v>3</v>
      </c>
      <c r="B100" s="158" t="s">
        <v>31</v>
      </c>
      <c r="C100" s="172" t="s">
        <v>311</v>
      </c>
      <c r="D100" s="173" t="s">
        <v>85</v>
      </c>
      <c r="E100" s="172" t="s">
        <v>140</v>
      </c>
      <c r="F100" s="172" t="str">
        <f>IF('General Information'!C25="eQUEST","PV-A","Plant Information entered values report for power and flow control.  Equipment Energy Consumption report to calculate pump gpm.  There is no entry for pump motor efficiency.  It is assumed to be 75% in the calculation engine.")</f>
        <v>PV-A</v>
      </c>
      <c r="G100" s="189"/>
      <c r="H100" s="189"/>
      <c r="I100" s="190"/>
    </row>
    <row r="101" spans="1:9" x14ac:dyDescent="0.45">
      <c r="A101" s="171">
        <f t="shared" si="4"/>
        <v>4</v>
      </c>
      <c r="B101" s="158" t="s">
        <v>31</v>
      </c>
      <c r="C101" s="172" t="s">
        <v>312</v>
      </c>
      <c r="D101" s="173" t="s">
        <v>84</v>
      </c>
      <c r="E101" s="172" t="s">
        <v>140</v>
      </c>
      <c r="F101" s="172" t="str">
        <f>IF('General Information'!C25="eQUEST","PV-A","Plant Information entered values report.  Equipment Energy Consumption report to calculate pump gpm.")</f>
        <v>PV-A</v>
      </c>
      <c r="G101" s="189"/>
      <c r="H101" s="189"/>
      <c r="I101" s="190"/>
    </row>
    <row r="102" spans="1:9" x14ac:dyDescent="0.45">
      <c r="A102" s="171">
        <f t="shared" si="4"/>
        <v>5</v>
      </c>
      <c r="B102" s="158" t="s">
        <v>31</v>
      </c>
      <c r="C102" s="172" t="s">
        <v>313</v>
      </c>
      <c r="D102" s="173" t="s">
        <v>86</v>
      </c>
      <c r="E102" s="172" t="s">
        <v>140</v>
      </c>
      <c r="F102" s="172" t="str">
        <f>IF('General Information'!C25="eQUEST","PV-A","Plant Information entered values report, Library Members entered values report")</f>
        <v>PV-A</v>
      </c>
      <c r="G102" s="189"/>
      <c r="H102" s="189"/>
      <c r="I102" s="190"/>
    </row>
    <row r="103" spans="1:9" x14ac:dyDescent="0.45">
      <c r="A103" s="171">
        <f t="shared" si="4"/>
        <v>6</v>
      </c>
      <c r="B103" s="158" t="s">
        <v>31</v>
      </c>
      <c r="C103" s="172" t="s">
        <v>314</v>
      </c>
      <c r="D103" s="173" t="s">
        <v>87</v>
      </c>
      <c r="E103" s="172" t="s">
        <v>140</v>
      </c>
      <c r="F103" s="172" t="str">
        <f>IF('General Information'!C25="eQUEST","PS-C","Equipment Energy Consumption report for the total equipment consumption and Building Cool/Heat Demand report from the Visualizer for the total loads")</f>
        <v>PS-C</v>
      </c>
      <c r="G103" s="189"/>
      <c r="H103" s="189"/>
      <c r="I103" s="190"/>
    </row>
    <row r="104" spans="1:9" x14ac:dyDescent="0.45">
      <c r="A104" s="171">
        <f t="shared" si="4"/>
        <v>7</v>
      </c>
      <c r="B104" s="158" t="s">
        <v>31</v>
      </c>
      <c r="C104" s="172" t="s">
        <v>315</v>
      </c>
      <c r="D104" s="173" t="s">
        <v>88</v>
      </c>
      <c r="E104" s="172" t="s">
        <v>140</v>
      </c>
      <c r="F104" s="172" t="str">
        <f>IF('General Information'!C25="eQUEST","PS-C","Equipment Energy Consumption report for pump kW and kWh, Library Members entered values report for number of occupied hours/year")</f>
        <v>PS-C</v>
      </c>
      <c r="G104" s="189"/>
      <c r="H104" s="189"/>
      <c r="I104" s="190"/>
    </row>
    <row r="105" spans="1:9" x14ac:dyDescent="0.45">
      <c r="A105" s="171">
        <f t="shared" si="4"/>
        <v>8</v>
      </c>
      <c r="B105" s="158" t="s">
        <v>31</v>
      </c>
      <c r="C105" s="172" t="s">
        <v>316</v>
      </c>
      <c r="D105" s="173" t="s">
        <v>89</v>
      </c>
      <c r="E105" s="172" t="s">
        <v>140</v>
      </c>
      <c r="F105" s="172" t="str">
        <f>IF('General Information'!C25="eQUEST","PV-A","Plant Information entered values report")</f>
        <v>PV-A</v>
      </c>
      <c r="G105" s="189"/>
      <c r="H105" s="189"/>
      <c r="I105" s="190"/>
    </row>
    <row r="106" spans="1:9" x14ac:dyDescent="0.45">
      <c r="A106" s="171">
        <f t="shared" si="4"/>
        <v>9</v>
      </c>
      <c r="B106" s="158" t="s">
        <v>31</v>
      </c>
      <c r="C106" s="172" t="s">
        <v>317</v>
      </c>
      <c r="D106" s="173" t="s">
        <v>90</v>
      </c>
      <c r="E106" s="172" t="s">
        <v>140</v>
      </c>
      <c r="F106" s="172" t="str">
        <f>IF('General Information'!C25="eQUEST","NA","Library Members entered values report")</f>
        <v>NA</v>
      </c>
      <c r="G106" s="189"/>
      <c r="H106" s="189"/>
      <c r="I106" s="190"/>
    </row>
    <row r="107" spans="1:9" x14ac:dyDescent="0.45">
      <c r="A107" s="171">
        <f t="shared" si="4"/>
        <v>10</v>
      </c>
      <c r="B107" s="158" t="s">
        <v>31</v>
      </c>
      <c r="C107" s="172" t="s">
        <v>318</v>
      </c>
      <c r="D107" s="173" t="s">
        <v>91</v>
      </c>
      <c r="E107" s="172" t="s">
        <v>140</v>
      </c>
      <c r="F107" s="172" t="str">
        <f>IF('General Information'!C25="eQUEST","PV-A","Plant Information entered values report.  Equipment Energy Consumption report and Library Members entered values report to calculate pump gpm.")</f>
        <v>PV-A</v>
      </c>
      <c r="G107" s="189"/>
      <c r="H107" s="189"/>
      <c r="I107" s="190"/>
    </row>
    <row r="108" spans="1:9" x14ac:dyDescent="0.45">
      <c r="A108" s="171">
        <f t="shared" si="4"/>
        <v>11</v>
      </c>
      <c r="B108" s="158" t="s">
        <v>31</v>
      </c>
      <c r="C108" s="172" t="s">
        <v>319</v>
      </c>
      <c r="D108" s="173" t="s">
        <v>92</v>
      </c>
      <c r="E108" s="172" t="s">
        <v>140</v>
      </c>
      <c r="F108" s="172" t="str">
        <f>IF('General Information'!C25="eQUEST","PV-A","Plant Information entered values report.  Equipment Energy Consumption report and Library Members entered values report to calculate pump gpm.  There is no entry for pump motor efficiency.  It is assumed to be 75% in the calculation engine.")</f>
        <v>PV-A</v>
      </c>
      <c r="G108" s="189"/>
      <c r="H108" s="189"/>
      <c r="I108" s="190"/>
    </row>
    <row r="109" spans="1:9" x14ac:dyDescent="0.45">
      <c r="A109" s="171">
        <f t="shared" si="4"/>
        <v>12</v>
      </c>
      <c r="B109" s="158" t="s">
        <v>31</v>
      </c>
      <c r="C109" s="172" t="s">
        <v>320</v>
      </c>
      <c r="D109" s="173" t="s">
        <v>93</v>
      </c>
      <c r="E109" s="172" t="s">
        <v>140</v>
      </c>
      <c r="F109" s="172" t="str">
        <f>IF('General Information'!C25="eQUEST","PS-C","Equipment Energy Consumption report for pump kW and kWh, Library Members entered values report for number of occupied hours/year")</f>
        <v>PS-C</v>
      </c>
      <c r="G109" s="189"/>
      <c r="H109" s="189"/>
      <c r="I109" s="190"/>
    </row>
    <row r="110" spans="1:9" x14ac:dyDescent="0.45">
      <c r="A110" s="171">
        <f t="shared" si="4"/>
        <v>13</v>
      </c>
      <c r="B110" s="158" t="s">
        <v>31</v>
      </c>
      <c r="C110" s="172" t="s">
        <v>321</v>
      </c>
      <c r="D110" s="173" t="s">
        <v>94</v>
      </c>
      <c r="E110" s="172" t="s">
        <v>140</v>
      </c>
      <c r="F110" s="172" t="str">
        <f>IF('General Information'!C25="eQUEST","PS-C","Equipment Energy Consumption report for the total equipment consumption and Building Cool/Heat Demand report from the Visualizer for the total loads")</f>
        <v>PS-C</v>
      </c>
      <c r="G110" s="189"/>
      <c r="H110" s="189"/>
      <c r="I110" s="190"/>
    </row>
    <row r="111" spans="1:9" ht="17" customHeight="1" x14ac:dyDescent="0.45">
      <c r="A111" s="174">
        <f t="shared" si="4"/>
        <v>14</v>
      </c>
      <c r="B111" s="158" t="s">
        <v>7</v>
      </c>
      <c r="C111" s="172" t="s">
        <v>322</v>
      </c>
      <c r="D111" s="173" t="s">
        <v>95</v>
      </c>
      <c r="E111" s="172" t="s">
        <v>254</v>
      </c>
      <c r="F111" s="172" t="str">
        <f>IF('General Information'!C25="eQUEST","BEPU","Energy Cost Budget report")</f>
        <v>BEPU</v>
      </c>
      <c r="G111" s="189"/>
      <c r="H111" s="189"/>
      <c r="I111" s="190"/>
    </row>
    <row r="112" spans="1:9" ht="29" customHeight="1" thickBot="1" x14ac:dyDescent="0.5">
      <c r="A112" s="176">
        <f t="shared" si="4"/>
        <v>15</v>
      </c>
      <c r="B112" s="177" t="s">
        <v>7</v>
      </c>
      <c r="C112" s="178" t="s">
        <v>323</v>
      </c>
      <c r="D112" s="179" t="s">
        <v>96</v>
      </c>
      <c r="E112" s="178" t="s">
        <v>140</v>
      </c>
      <c r="F112" s="178" t="str">
        <f>IF('General Information'!C25="eQUEST","BEPU","Energy Cost Budget report")</f>
        <v>BEPU</v>
      </c>
      <c r="G112" s="191"/>
      <c r="H112" s="191"/>
      <c r="I112" s="192"/>
    </row>
  </sheetData>
  <sheetProtection algorithmName="SHA-512" hashValue="CoEcazbuVGg3Jqqqagg3gKQbNldQt95wZImE0RmlQnvqtikqdoyqP8hriRbUGfUV0tMiE60cS9r2tNnhI5EV/g==" saltValue="c1gnCEZwjbaRxSwn6UMArg==" spinCount="100000" sheet="1" objects="1" scenarios="1"/>
  <mergeCells count="10">
    <mergeCell ref="A21:I21"/>
    <mergeCell ref="A89:I89"/>
    <mergeCell ref="A1:I1"/>
    <mergeCell ref="A10:I10"/>
    <mergeCell ref="A34:I34"/>
    <mergeCell ref="A43:I43"/>
    <mergeCell ref="A49:I49"/>
    <mergeCell ref="A54:I54"/>
    <mergeCell ref="A61:I61"/>
    <mergeCell ref="A14:I14"/>
  </mergeCells>
  <dataValidations count="3">
    <dataValidation type="list" allowBlank="1" showInputMessage="1" showErrorMessage="1" sqref="G113:G149" xr:uid="{00000000-0002-0000-0400-000000000000}">
      <formula1>"Yes, No"</formula1>
    </dataValidation>
    <dataValidation type="list" allowBlank="1" showInputMessage="1" showErrorMessage="1" sqref="H91:H112 H3:I9 H63:H88 H23:H33 H36:H42 H45:H48 H51:H53 H56:H60 H12:H13 H16:H20" xr:uid="{00000000-0002-0000-0400-000001000000}">
      <formula1>"Pass, Fail, NA"</formula1>
    </dataValidation>
    <dataValidation type="list" allowBlank="1" showInputMessage="1" showErrorMessage="1" sqref="G3:G9 G63:G88 G23:G33 G36:G42 G45:G48 G51:G53 G56:G60 G91:G112 G12:G13 G16:G20" xr:uid="{00000000-0002-0000-0400-000002000000}">
      <formula1>"Yes,No,NA"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General Information</vt:lpstr>
      <vt:lpstr>Submittal Checklist</vt:lpstr>
      <vt:lpstr>Proposed Design</vt:lpstr>
      <vt:lpstr>ECB Budget &amp; PRM Baseline</vt:lpstr>
      <vt:lpstr>Instructions!_Toc507256894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Eva Skorupka</cp:lastModifiedBy>
  <dcterms:created xsi:type="dcterms:W3CDTF">2018-02-17T21:50:28Z</dcterms:created>
  <dcterms:modified xsi:type="dcterms:W3CDTF">2018-06-11T17:18:27Z</dcterms:modified>
</cp:coreProperties>
</file>